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aga1.sharepoint.com/sites/GC/RA Documents/Administrative/2021 Administration/AGA Website Content/NGSI/"/>
    </mc:Choice>
  </mc:AlternateContent>
  <xr:revisionPtr revIDLastSave="0" documentId="8_{DDCA2051-8021-408E-8209-C57F172E4D04}" xr6:coauthVersionLast="45" xr6:coauthVersionMax="45" xr10:uidLastSave="{00000000-0000-0000-0000-000000000000}"/>
  <bookViews>
    <workbookView xWindow="-120" yWindow="-120" windowWidth="29040" windowHeight="15840" tabRatio="728" xr2:uid="{00000000-000D-0000-FFFF-FFFF00000000}"/>
  </bookViews>
  <sheets>
    <sheet name="Reference Data" sheetId="10" r:id="rId1"/>
    <sheet name="Process GHGRP Facilities " sheetId="7" r:id="rId2"/>
    <sheet name="Process Non-GHGRP Facilities" sheetId="14" r:id="rId3"/>
    <sheet name="Public Data" sheetId="15" r:id="rId4"/>
    <sheet name="Processing" sheetId="3" state="hidden" r:id="rId5"/>
    <sheet name="Transmission &amp; Storage" sheetId="4" state="hidden" r:id="rId6"/>
    <sheet name="Distribution" sheetId="5" state="hidden" r:id="rId7"/>
  </sheets>
  <definedNames>
    <definedName name="Dehydrat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5" l="1"/>
  <c r="J28" i="14"/>
  <c r="C28" i="14"/>
  <c r="D28" i="14"/>
  <c r="E28" i="14"/>
  <c r="F28" i="14"/>
  <c r="G28" i="14"/>
  <c r="H28" i="14"/>
  <c r="I28" i="14"/>
  <c r="B28" i="14"/>
  <c r="J28" i="7"/>
  <c r="C28" i="7"/>
  <c r="D28" i="7"/>
  <c r="E28" i="7"/>
  <c r="F28" i="7"/>
  <c r="G28" i="7"/>
  <c r="H28" i="7"/>
  <c r="I28" i="7"/>
  <c r="B28" i="7"/>
  <c r="E30" i="7" l="1"/>
  <c r="E29" i="7"/>
  <c r="E27" i="7"/>
  <c r="E46" i="7" s="1"/>
  <c r="C31" i="14" l="1"/>
  <c r="D31" i="14"/>
  <c r="E31" i="14"/>
  <c r="F31" i="14"/>
  <c r="G31" i="14"/>
  <c r="H31" i="14"/>
  <c r="I31" i="14"/>
  <c r="B31" i="14"/>
  <c r="C30" i="14"/>
  <c r="D30" i="14"/>
  <c r="E30" i="14"/>
  <c r="F30" i="14"/>
  <c r="G30" i="14"/>
  <c r="H30" i="14"/>
  <c r="I30" i="14"/>
  <c r="B30" i="14"/>
  <c r="C29" i="14"/>
  <c r="D29" i="14"/>
  <c r="E29" i="14"/>
  <c r="F29" i="14"/>
  <c r="G29" i="14"/>
  <c r="H29" i="14"/>
  <c r="I29" i="14"/>
  <c r="B29" i="14"/>
  <c r="J29" i="14"/>
  <c r="J30" i="14"/>
  <c r="J31" i="14"/>
  <c r="C31" i="7"/>
  <c r="D31" i="7"/>
  <c r="E31" i="7"/>
  <c r="F31" i="7"/>
  <c r="G31" i="7"/>
  <c r="H31" i="7"/>
  <c r="I31" i="7"/>
  <c r="B31" i="7"/>
  <c r="C30" i="7"/>
  <c r="D30" i="7"/>
  <c r="F30" i="7"/>
  <c r="G30" i="7"/>
  <c r="H30" i="7"/>
  <c r="I30" i="7"/>
  <c r="B30" i="7"/>
  <c r="C29" i="7"/>
  <c r="D29" i="7"/>
  <c r="F29" i="7"/>
  <c r="G29" i="7"/>
  <c r="H29" i="7"/>
  <c r="I29" i="7"/>
  <c r="B29" i="7"/>
  <c r="J29" i="7"/>
  <c r="J30" i="7"/>
  <c r="J31" i="7"/>
  <c r="B10" i="15" l="1"/>
  <c r="B8" i="15"/>
  <c r="B7" i="15" l="1"/>
  <c r="B12" i="15" s="1"/>
  <c r="I54" i="14"/>
  <c r="H54" i="14"/>
  <c r="G54" i="14"/>
  <c r="F54" i="14"/>
  <c r="E54" i="14"/>
  <c r="D54" i="14"/>
  <c r="C54" i="14"/>
  <c r="B54" i="14"/>
  <c r="I55" i="14"/>
  <c r="I44" i="14"/>
  <c r="H44" i="14"/>
  <c r="G44" i="14"/>
  <c r="F44" i="14"/>
  <c r="E44" i="14"/>
  <c r="D44" i="14"/>
  <c r="C44" i="14"/>
  <c r="B44" i="14"/>
  <c r="I41" i="14"/>
  <c r="I45" i="14" s="1"/>
  <c r="I47" i="14" s="1"/>
  <c r="H41" i="14"/>
  <c r="H45" i="14" s="1"/>
  <c r="H47" i="14" s="1"/>
  <c r="G41" i="14"/>
  <c r="G45" i="14" s="1"/>
  <c r="G47" i="14" s="1"/>
  <c r="F41" i="14"/>
  <c r="F45" i="14" s="1"/>
  <c r="F47" i="14" s="1"/>
  <c r="E41" i="14"/>
  <c r="D41" i="14"/>
  <c r="D45" i="14" s="1"/>
  <c r="D47" i="14" s="1"/>
  <c r="C41" i="14"/>
  <c r="B41" i="14"/>
  <c r="J27" i="14"/>
  <c r="I27" i="14"/>
  <c r="I46" i="14" s="1"/>
  <c r="H27" i="14"/>
  <c r="H46" i="14" s="1"/>
  <c r="G27" i="14"/>
  <c r="G46" i="14" s="1"/>
  <c r="F27" i="14"/>
  <c r="F46" i="14" s="1"/>
  <c r="E27" i="14"/>
  <c r="E46" i="14" s="1"/>
  <c r="D27" i="14"/>
  <c r="D46" i="14" s="1"/>
  <c r="C27" i="14"/>
  <c r="C46" i="14" s="1"/>
  <c r="B27" i="14"/>
  <c r="B46" i="14" s="1"/>
  <c r="I13" i="14"/>
  <c r="H13" i="14"/>
  <c r="G13" i="14"/>
  <c r="F13" i="14"/>
  <c r="E13" i="14"/>
  <c r="D13" i="14"/>
  <c r="C13" i="14"/>
  <c r="B13" i="14"/>
  <c r="C45" i="14" l="1"/>
  <c r="C47" i="14" s="1"/>
  <c r="C48" i="14" s="1"/>
  <c r="E32" i="14"/>
  <c r="E35" i="14" s="1"/>
  <c r="H32" i="14"/>
  <c r="H35" i="14" s="1"/>
  <c r="H48" i="14"/>
  <c r="I32" i="14"/>
  <c r="I35" i="14" s="1"/>
  <c r="I48" i="14"/>
  <c r="I60" i="14" s="1"/>
  <c r="F32" i="14"/>
  <c r="F35" i="14" s="1"/>
  <c r="F48" i="14"/>
  <c r="C32" i="14"/>
  <c r="C35" i="14" s="1"/>
  <c r="D32" i="14"/>
  <c r="D35" i="14" s="1"/>
  <c r="D48" i="14"/>
  <c r="E45" i="14"/>
  <c r="E47" i="14" s="1"/>
  <c r="G32" i="14"/>
  <c r="G35" i="14" s="1"/>
  <c r="B32" i="14"/>
  <c r="B35" i="14" s="1"/>
  <c r="B45" i="14"/>
  <c r="B47" i="14" s="1"/>
  <c r="G55" i="14"/>
  <c r="E55" i="14"/>
  <c r="F55" i="14"/>
  <c r="H55" i="14"/>
  <c r="C55" i="14"/>
  <c r="B55" i="14"/>
  <c r="D55" i="14"/>
  <c r="G48" i="14"/>
  <c r="B13" i="7"/>
  <c r="E48" i="14" l="1"/>
  <c r="E60" i="14" s="1"/>
  <c r="B48" i="14"/>
  <c r="G60" i="14"/>
  <c r="B56" i="14"/>
  <c r="F60" i="14"/>
  <c r="H60" i="14"/>
  <c r="C60" i="14"/>
  <c r="D60" i="14"/>
  <c r="B60" i="14" l="1"/>
  <c r="B49" i="14"/>
  <c r="J27" i="7"/>
  <c r="I27" i="7"/>
  <c r="I46" i="7" s="1"/>
  <c r="H27" i="7"/>
  <c r="H46" i="7" s="1"/>
  <c r="G27" i="7"/>
  <c r="G46" i="7" s="1"/>
  <c r="F27" i="7"/>
  <c r="F46" i="7" s="1"/>
  <c r="D27" i="7"/>
  <c r="D46" i="7" s="1"/>
  <c r="C27" i="7"/>
  <c r="C46" i="7" s="1"/>
  <c r="B27" i="7"/>
  <c r="B46" i="7" s="1"/>
  <c r="C32" i="7" l="1"/>
  <c r="E32" i="7"/>
  <c r="D32" i="7"/>
  <c r="F32" i="7"/>
  <c r="G32" i="7"/>
  <c r="H32" i="7"/>
  <c r="I32" i="7"/>
  <c r="B32" i="7"/>
  <c r="B35" i="7" s="1"/>
  <c r="B61" i="14"/>
  <c r="I54" i="7"/>
  <c r="I55" i="7" s="1"/>
  <c r="H54" i="7"/>
  <c r="H55" i="7" s="1"/>
  <c r="G54" i="7"/>
  <c r="G55" i="7" s="1"/>
  <c r="F54" i="7"/>
  <c r="F55" i="7" s="1"/>
  <c r="E54" i="7"/>
  <c r="E55" i="7" s="1"/>
  <c r="D54" i="7"/>
  <c r="D55" i="7" s="1"/>
  <c r="C54" i="7"/>
  <c r="C55" i="7" s="1"/>
  <c r="B54" i="7"/>
  <c r="I44" i="7"/>
  <c r="H44" i="7"/>
  <c r="G44" i="7"/>
  <c r="F44" i="7"/>
  <c r="E44" i="7"/>
  <c r="D44" i="7"/>
  <c r="C44" i="7"/>
  <c r="B44" i="7"/>
  <c r="I41" i="7"/>
  <c r="I45" i="7" s="1"/>
  <c r="I47" i="7" s="1"/>
  <c r="H41" i="7"/>
  <c r="H45" i="7" s="1"/>
  <c r="H47" i="7" s="1"/>
  <c r="G41" i="7"/>
  <c r="G45" i="7" s="1"/>
  <c r="G47" i="7" s="1"/>
  <c r="F41" i="7"/>
  <c r="E41" i="7"/>
  <c r="E45" i="7" s="1"/>
  <c r="E47" i="7" s="1"/>
  <c r="D41" i="7"/>
  <c r="D45" i="7" s="1"/>
  <c r="D47" i="7" s="1"/>
  <c r="C41" i="7"/>
  <c r="C45" i="7" s="1"/>
  <c r="C47" i="7" s="1"/>
  <c r="B41" i="7"/>
  <c r="F13" i="7"/>
  <c r="E13" i="7"/>
  <c r="D13" i="7"/>
  <c r="C13" i="7"/>
  <c r="I13" i="7"/>
  <c r="H13" i="7"/>
  <c r="G13" i="7"/>
  <c r="B45" i="7" l="1"/>
  <c r="B47" i="7" s="1"/>
  <c r="B48" i="7" s="1"/>
  <c r="D48" i="7"/>
  <c r="D60" i="7" s="1"/>
  <c r="G48" i="7"/>
  <c r="G60" i="7" s="1"/>
  <c r="E48" i="7"/>
  <c r="E60" i="7" s="1"/>
  <c r="I48" i="7"/>
  <c r="H48" i="7"/>
  <c r="F45" i="7"/>
  <c r="F47" i="7" s="1"/>
  <c r="C48" i="7"/>
  <c r="D35" i="7"/>
  <c r="B9" i="15"/>
  <c r="B55" i="7"/>
  <c r="B56" i="7" s="1"/>
  <c r="E35" i="7"/>
  <c r="G35" i="7"/>
  <c r="F35" i="7"/>
  <c r="H35" i="7"/>
  <c r="I35" i="7"/>
  <c r="C35" i="7"/>
  <c r="I60" i="7" l="1"/>
  <c r="H60" i="7"/>
  <c r="F48" i="7"/>
  <c r="F60" i="7" s="1"/>
  <c r="B6" i="15"/>
  <c r="B60" i="7"/>
  <c r="C60" i="7"/>
  <c r="B49" i="7" l="1"/>
  <c r="B13" i="15" s="1"/>
  <c r="B61" i="7" l="1"/>
</calcChain>
</file>

<file path=xl/sharedStrings.xml><?xml version="1.0" encoding="utf-8"?>
<sst xmlns="http://schemas.openxmlformats.org/spreadsheetml/2006/main" count="659" uniqueCount="371">
  <si>
    <t>Emissions Source</t>
  </si>
  <si>
    <t>GHGRP Methodology Reference</t>
  </si>
  <si>
    <t>Description of Quanitification Method(s)</t>
  </si>
  <si>
    <t>Combustion Units</t>
  </si>
  <si>
    <t>40 CFR 98.233(z)(1); 
40 CFR 98.233(z)(2)</t>
  </si>
  <si>
    <t>Subpart W, as applicable based on fuel type – Calculation using fuel usage records and measured or estimated composition</t>
  </si>
  <si>
    <t>Compressors, Reciprocating</t>
  </si>
  <si>
    <t>Dehydrator vents, glycol</t>
  </si>
  <si>
    <t>40 CFR Part 98.233(e)(1); 
40 CFR Part 98.233(e)(5) 
40 CFR Part 98.233(e)(2);
40 CFR Part 98.233(e)(5)</t>
  </si>
  <si>
    <t xml:space="preserve">Subpart W – Calculation Method 1 using computer modeling for glycol dehydrators 
Subpart W – Calculation Method 2 using emission factors and population counts for glycol dehydrators  </t>
  </si>
  <si>
    <t>Dehydrator vents, desiccant</t>
  </si>
  <si>
    <t>40 CFR Part 98.233(e)(3); 
40 CFR Part 98.233(e)(5)</t>
  </si>
  <si>
    <t>Subpart W – Calculation Method 3 using engineering calculations for desiccant dehydrators</t>
  </si>
  <si>
    <t>Equipment Leaks</t>
  </si>
  <si>
    <t>Per Greenhouse Gas Reporting Rule Leak Detection Methodology Revisions</t>
  </si>
  <si>
    <t>Flare Stacks</t>
  </si>
  <si>
    <t>40 CFR 98.233(n)(5); 
40 CFR 98.233(n)(6)</t>
  </si>
  <si>
    <t>Subpart W – Calculation using measured or estimated flow and gas composition, and flare combustion efficiency; accounting for feed gas sent to an un-lit flare as applicable</t>
  </si>
  <si>
    <t>Pneumatic Device (Controller) Vents, Natural gas</t>
  </si>
  <si>
    <t>40 CFR 98.233(a)</t>
  </si>
  <si>
    <t>Total GHGRP Methodology Emissions (MT)</t>
  </si>
  <si>
    <t>Description of Quanitification Method</t>
  </si>
  <si>
    <t>Compressors, Centrifugal with dry seals</t>
  </si>
  <si>
    <t>GHGI Emissions Factor</t>
  </si>
  <si>
    <t>Total GHGI Methodology Emissions (MT)</t>
  </si>
  <si>
    <t>Metric</t>
  </si>
  <si>
    <t>Data</t>
  </si>
  <si>
    <t>Description</t>
  </si>
  <si>
    <t>Assume a default raw gas higher heating value of 1.235 MMBtu per thousand standard cubic feet from Table 3-8 of the API Compendium or a facility-specific factor</t>
  </si>
  <si>
    <t>Gas Ratio</t>
  </si>
  <si>
    <t>Natural Gas Supply Chain Methane Emissions Allocation (MT)</t>
  </si>
  <si>
    <t>Methane Content (percent)</t>
  </si>
  <si>
    <t>Natural Gas Throughput (Mcf)</t>
  </si>
  <si>
    <t>Methane Throughput (Mcf)</t>
  </si>
  <si>
    <t>Total Methane Throughput (Mcf)</t>
  </si>
  <si>
    <t>Intensity Estimate (Percent)</t>
  </si>
  <si>
    <t xml:space="preserve">Description </t>
  </si>
  <si>
    <t>Publicly Reported Data</t>
  </si>
  <si>
    <t>NGSI participants would publicly report the following data each year. NGSI requests data at a company level. However, facility-level data may be more straightforward to report for energy content, methane content, and gas ratio.</t>
  </si>
  <si>
    <t>Disclosure Element</t>
  </si>
  <si>
    <t>Reported Data</t>
  </si>
  <si>
    <t>Total Methane Emissions</t>
  </si>
  <si>
    <t>NGSI Methane Emissions Intensity</t>
  </si>
  <si>
    <t xml:space="preserve">Blowdown Vent Stacks </t>
  </si>
  <si>
    <t xml:space="preserve">
40 CFR 98.233(i)(2)
40 CFR 98.233(i)(3)</t>
  </si>
  <si>
    <t>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t>
  </si>
  <si>
    <t>Activity Data</t>
  </si>
  <si>
    <t>Received Natural Gas</t>
  </si>
  <si>
    <t>Energy Content of Received Natural Gas</t>
  </si>
  <si>
    <t>Methane Content of Received Natural Gas</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</si>
  <si>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14. The company can then enter emissions from additional sources not covered by GHGRP in the section that starts on Row 16 following the described methodologies. For facilities not included in the GHGRP, companies should estimate emissions for all emission sources using the identified methodologies.</t>
  </si>
  <si>
    <t>Processing Segment Emissions Calculated Using GHGRP Methodology</t>
  </si>
  <si>
    <t>Methane Emissions (MT)</t>
  </si>
  <si>
    <t>Facility Name</t>
  </si>
  <si>
    <t xml:space="preserve">40 CFR 98.33(c)  </t>
  </si>
  <si>
    <t>Subpart C methods, as applicable based on fuel type – Calculation using fuel usage as recorded or measured, fuel high heating value (HHV) default value or as calculated from measurements, and fuel-specific emission factors
Alternate calculation method using total volume of fuel consumed and the fuel-specific emission factors for methane (for facilities not reporting to Subpart C only)</t>
  </si>
  <si>
    <t xml:space="preserve">Compressors, Centrifugal </t>
  </si>
  <si>
    <t xml:space="preserve">40 CFR 98.233(o)(1)(i)
40 CFR 98.233(o)(6)
40 CFR 98.233(o)(1)(ii)
40 CFR 98.233(o)(1)(iii)
</t>
  </si>
  <si>
    <t xml:space="preserve">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</si>
  <si>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 xml:space="preserve">40 CFR 98.233(p)(1)(i)
40 CFR 98.233(p)(6)
40 CFR 98.233(p)(1)(ii)
40 CFR 98.233(p)(1)(iii)
</t>
  </si>
  <si>
    <t xml:space="preserve">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</si>
  <si>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Subpart W – Leak survey and default leaker emission factors for components in gas service, and population counts and default population emission factors
Alternate calculation method using average company emission factor based on all company-specific Subpart W leak surveys (for facilities not reporting to Subpart W only)</t>
  </si>
  <si>
    <t>Subpart W – Calculation using count of devices and default emission factors. 
Processing segment reporters with natural gas operated pneumatic devices should use the Transmission Compression segment emission factors from Subpart W to quantify methane emissions</t>
  </si>
  <si>
    <t>Processing Segment Emissions Calculated Using GHGI Methodology</t>
  </si>
  <si>
    <t>Acid Gas Removal Units</t>
  </si>
  <si>
    <t>42,762.9 kg/acid gas removal vent</t>
  </si>
  <si>
    <t>GHG Inventory emission factor multiplied by number acid gas removal units</t>
  </si>
  <si>
    <t>Total Methane Emissions from Processing</t>
  </si>
  <si>
    <t>Total Methane Emissions (MT, sum of GHGRP and GHGI Emissions from Row 14 and 19, respectively)</t>
  </si>
  <si>
    <t>Natural Gas Processing Emissions Allocation</t>
  </si>
  <si>
    <t>Gas Received at Processing Facilities</t>
  </si>
  <si>
    <t>Volume (thousand standard cubic feet) of received gas consistent with 98.236(aa)(3)(i) as reported to the GHGRP</t>
  </si>
  <si>
    <t>Energy Content of Gas Received</t>
  </si>
  <si>
    <t>Energy Equivalent of Received Gas</t>
  </si>
  <si>
    <t>Product of received gas volume and energy content (Row 26 * Row 27)</t>
  </si>
  <si>
    <t>Natural Gas Liquids Received at Processing Facilities</t>
  </si>
  <si>
    <t>Volume (barrels) of natural gas liquids received consistent with 98.236(aa)(3)(iii) as reported to the GHGRP</t>
  </si>
  <si>
    <t>Energy Content of Received Natural Gas Liquids</t>
  </si>
  <si>
    <t>Assume a default heating value of 3.82 MMBtu per barrel (consistent with propane liquids) from API Compendium Table 3-8 or a facility-specific factor</t>
  </si>
  <si>
    <t>Energy Equivalent of Received Natural Gas Liquids</t>
  </si>
  <si>
    <t>Product of received natural gas liquids volume and energy content (Row 29 * Row 30)</t>
  </si>
  <si>
    <r>
      <t>Calculate the gas ratio (</t>
    </r>
    <r>
      <rPr>
        <i/>
        <sz val="10"/>
        <color theme="1"/>
        <rFont val="Arial"/>
        <family val="2"/>
      </rPr>
      <t>GR</t>
    </r>
    <r>
      <rPr>
        <sz val="10"/>
        <color theme="1"/>
        <rFont val="Arial"/>
        <family val="2"/>
      </rPr>
      <t>) as the energy equivalent of natural gas divided by the total energy equivalent of received natural gas and natural gas liquids (Row 28 / (Row 28 + Row 31))</t>
    </r>
  </si>
  <si>
    <t>Gas ratio multiplied by estimated segment methane emissions (Row 22 / Row 32)</t>
  </si>
  <si>
    <t>Total Processing Methane Emissions Allocated to Natural Gas (MT)</t>
  </si>
  <si>
    <t>Company-wide processing segment methane emissions; sum of natural gas methane emissions allocation across all facilities (sum of Row 33)</t>
  </si>
  <si>
    <t>Processing Natural Gas Throughput</t>
  </si>
  <si>
    <t>Processing Segment Throughput</t>
  </si>
  <si>
    <t xml:space="preserve">To convert throughput to methane, the reporting company can use and disclose its own estimate of the methane content of received gas or can use a default factor of 87 percent </t>
  </si>
  <si>
    <t>For companies with processing operations, segment throughput equates to the volume of gas received at processing facilities consistent with 98.236(aa)(3)(i) in the GHGRP</t>
  </si>
  <si>
    <t>To calculate methane throughput, multiply methane content by natural gas throughput (Row 38 * Row 39)</t>
  </si>
  <si>
    <t>Company-wide processing segment methane throughput; sum of methane throughput across all facilities from Row 40</t>
  </si>
  <si>
    <t>Processing Natural Gas Methane Emissions Intensity</t>
  </si>
  <si>
    <t>Facility-Specific Processing Segment Methane Intensity</t>
  </si>
  <si>
    <t>Facility methane emissions allocated to natural gas from Row 33 / (Facility methane throughput from Row 40 * methane density)
A methane density of 0.0192 metric tons per thousand cubic feet should be used for conversion purposes if emissions and throughput are reported in different units</t>
  </si>
  <si>
    <t>Company-Wide Processing Segment Methane Intensity</t>
  </si>
  <si>
    <t>Total methane emissions allocated to natural gas from Row 34 / (Total methane throughput from Row 41 * methane density)
A methane density of 0.0192 metric tons per thousand cubic feet should be used for conversion purposes if emissions and throughput are reported in different units</t>
  </si>
  <si>
    <r>
      <t>Total methane emissions (</t>
    </r>
    <r>
      <rPr>
        <sz val="10"/>
        <rFont val="Arial"/>
        <family val="2"/>
      </rPr>
      <t>metric tons</t>
    </r>
    <r>
      <rPr>
        <sz val="10"/>
        <color theme="1"/>
        <rFont val="Arial"/>
        <family val="2"/>
      </rPr>
      <t>) associated with natural gas processing (Row 34)</t>
    </r>
  </si>
  <si>
    <t>Volume of received gas (thousand standard cubic feet) (sum of Row 26)</t>
  </si>
  <si>
    <t>Raw gas higher heating value (MMBtu per thousand standard cubic feet) (Facility level, Row 27)</t>
  </si>
  <si>
    <t>Methane content of received natural gas (percent) (Facility level, Row 38)</t>
  </si>
  <si>
    <t>Received Natural Gas Liquids</t>
  </si>
  <si>
    <t>Volume of natural gas liquids received (barrels) (sum of Row 29)</t>
  </si>
  <si>
    <t>Received natural gas liquids heating value (MMBtu per barrel) (Facility level, Row 30)</t>
  </si>
  <si>
    <t>Share of natural gas received on an energy equivalent basis (percent) (Facility level, Row 32)</t>
  </si>
  <si>
    <t>Methane emissions intensity associated with natural gas processing (percent) (Row 46)</t>
  </si>
  <si>
    <t>Transmission &amp; Storage Segment Emissions Calculated Using GHGRP Methodology</t>
  </si>
  <si>
    <t>Blowdowns, Transmission Pipeline (Between Compressor Stations)</t>
  </si>
  <si>
    <t xml:space="preserve">Subpart W – Calculation method using the volume of transmission pipeline segment between isolation valves and the pressure and temperature of the gas within the transmission pipeline
Subpart W – Calculation method using direct measurement of emissions using a flow meter
Alternate calculation method using actual event counts multiplied by the average emission factor as calculated from all company-specific Subpart W facility events (for facilities not reporting to Subpart W only)
</t>
  </si>
  <si>
    <t xml:space="preserve">40 CFR 98.233(i)(2)
40 CFR 98.233(i)(3)
  </t>
  </si>
  <si>
    <t xml:space="preserve">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
</t>
  </si>
  <si>
    <t xml:space="preserve">
40 CFR 98.33(c) </t>
  </si>
  <si>
    <t xml:space="preserve">40 CFR 98.233(o)(1)(i)
40 CFR 98.233(o)(6)
40 CFR 98.233(o)(1)(ii)
40 CFR 98.233(o)(1)(iii)
</t>
  </si>
  <si>
    <t>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</si>
  <si>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40 CFR 98.233(p)(1)(i)
40 CFR 98.233(p)(6)
40 CFR 98.233(p)(1)(ii)
40 CFR 98.233(p)(1)(iii)</t>
  </si>
  <si>
    <t>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</si>
  <si>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Subpart W – Leak survey and default leaker emission factors for compressor and non-compressor components in gas service
Subpart W Methodology for Storage – Leak survey and default leaker emission factors for storage station components in gas service and storage wellhead components in gas service, and population counts and default population emission factors
Subpart W Methodology for LNG Storage – Leak survey and default leaker emission factors for LNG storage components in LNG service and gas service, and population counts and default population emission factors for vapor recovery compressors in gas service
Alternate calculation method using average company emission factor based on all company-specific Subpart W leak surveys (for facilities not reporting to Subpart W only)</t>
  </si>
  <si>
    <t xml:space="preserve">40 CFR 98.233(n)(5); 
40 CFR 98.233(n)(6)
</t>
  </si>
  <si>
    <t>Subpart W – Calculation using count of devices and default emission factors</t>
  </si>
  <si>
    <t>Storage Tank Vents, Transmission Compression</t>
  </si>
  <si>
    <t>40 CFR 98.233(k)</t>
  </si>
  <si>
    <t xml:space="preserve">Subpart W – Calculation using measured flow data for leakage due to scrubber dump valve malfunction, gas composition, and estimated leakage duration; accounting for flare control as applicable
Alternate calculation method using actual tank counts multiplied by an emission factor calculated from company-specific transmission storage tank vent data reported to Subpart W (for facilities not reporting to Subpart W only) </t>
  </si>
  <si>
    <t>Transmission &amp; Storage Segment Emissions Calculated Using GHGI Methodology</t>
  </si>
  <si>
    <t>44,000 kg/compressor</t>
  </si>
  <si>
    <t>GHG Inventory emission factor multiplied by number of centrifugal compressors with dry seals
Number of centrifugal compressors multiplied by average company emission factor based on measurements from dry seals (measurements are to be taken using Subpart W measurement methods for wet seals)</t>
  </si>
  <si>
    <t>Dehydrator Vents</t>
  </si>
  <si>
    <t xml:space="preserve">1.8 kg/MMscf (Transmission)
2.3 kg/MMscf (Storage)
</t>
  </si>
  <si>
    <t>GHG Inventory emission factor multiplied by volume of gas dehydrated
Alternate calculation method using Subpart W Calculation Method 1 for Transmission Compression and Storage facilities that elect to use computer modeling</t>
  </si>
  <si>
    <t>Equipment Leaks, transmission pipelines</t>
  </si>
  <si>
    <t>10.9 kg/mile</t>
  </si>
  <si>
    <t>GHG Inventory emission factor multiplied by miles of pipeline</t>
  </si>
  <si>
    <t>Station Venting, Natural Gas Storage and LNG Storage</t>
  </si>
  <si>
    <t>83,954.3 kg/station</t>
  </si>
  <si>
    <t>GHG Inventory emission factor multiplied by number of stations</t>
  </si>
  <si>
    <t>Total Methane Emissions from Transmission &amp; Storage</t>
  </si>
  <si>
    <t>Total Methane Emissions (MT, sum of GHGRP and GHGI Emissions from Row 14 and 22, respectively)</t>
  </si>
  <si>
    <t>Natural Gas Transmission &amp; Storage Emissions Allocation</t>
  </si>
  <si>
    <t>No allocation calculation required; all throughput is gas</t>
  </si>
  <si>
    <t>Total Methane Emissions from Natural Gas Transmission &amp; Storage (MT)</t>
  </si>
  <si>
    <t>Company-wide transmission &amp; storage segment methane emissions; sum of  methane emissions across all facilities (sum of Row 25)</t>
  </si>
  <si>
    <t>Transmission &amp; Storage Natural Gas Throughput</t>
  </si>
  <si>
    <t>Transmission &amp; Storage Segment Throughput</t>
  </si>
  <si>
    <t xml:space="preserve">To convert throughput to methane, the reporting company can use and disclose its own estimate of the methane content of produced gas or can use a default factor of 93.4 percent </t>
  </si>
  <si>
    <t>For companies with transmission &amp; storage operations, segment throughput equates to the volume of natural gas transported by the pipeline company on a total throughput basis as reported to EIA for Form 176</t>
  </si>
  <si>
    <t>To calculate methane throughput, multiply methane content by natural gas throughput (Row 33 * Row 34)</t>
  </si>
  <si>
    <t>Company-wide transmission &amp; storage segment methane throughput; sum of  methane throughput across all facilities from Row 35</t>
  </si>
  <si>
    <t>Transmission &amp; Storage Natural Gas Methane Emissions Intensity</t>
  </si>
  <si>
    <t>Facility-Specific Transmission &amp; Storage Segment Methane Intensity</t>
  </si>
  <si>
    <t>Facility methane emissions from Row 28 / (Facility methane throughput from Row 35 * methane density)
A methane density of 0.0192 metric tons per thousand cubic feet should be used for conversion purposes if emissions and throughput are reported in different units</t>
  </si>
  <si>
    <t>Company-Wide Transmission &amp; Storage Segment Methane Intensity</t>
  </si>
  <si>
    <t>Total methane emissions from Row 29 / (Total methane throughput from Row 36 * methane density)
A methane density of 0.0192 metric tons per thousand cubic feet should be used for conversion purposes if emissions and throughput are reported in different units</t>
  </si>
  <si>
    <t>NGSI participants would publicly report the following data each year. NGSI requests data at a company level.</t>
  </si>
  <si>
    <r>
      <t>Total methane emissions (</t>
    </r>
    <r>
      <rPr>
        <sz val="10"/>
        <rFont val="Arial"/>
        <family val="2"/>
      </rPr>
      <t>metric tons</t>
    </r>
    <r>
      <rPr>
        <sz val="10"/>
        <color theme="1"/>
        <rFont val="Arial"/>
        <family val="2"/>
      </rPr>
      <t>) associated with natural gas transmission &amp; storage (Row 29)</t>
    </r>
  </si>
  <si>
    <t>Natural Gas Transported</t>
  </si>
  <si>
    <t>Volume of natural gas transported (thousand standard cubic feet) (sum of Row 34)</t>
  </si>
  <si>
    <t>Methane Content of Transported Natural Gas</t>
  </si>
  <si>
    <t>Methane content of transported natural gas (percent) (Facility level, Row 33)</t>
  </si>
  <si>
    <t>Methane emissions intensity associated with natural gas transmission &amp; storage (percent) (Row 41)</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</si>
  <si>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12. The company can then enter emissions from additional sources not covered by GHGRP in the section that starts on Row 14 following the described methodologies. For facilities not included in the GHGRP, companies should estimate emissions for all emission sources using the identified methodologies.</t>
  </si>
  <si>
    <t>Distribution Segment Emissions Calculated Using GHGRP Methodology</t>
  </si>
  <si>
    <t>Distribution Mains</t>
  </si>
  <si>
    <t xml:space="preserve">40 CFR 98.233(r)
  </t>
  </si>
  <si>
    <t>Subpart W – Equipment leaks calculated using population counts and emission factors
• Cast Iron Mains 
• Plastic Mains 
• Protected Steel Mains 
• Unprotected Steel Mains</t>
  </si>
  <si>
    <t>Distribution Services</t>
  </si>
  <si>
    <t xml:space="preserve">40 CFR 98.233(r)  </t>
  </si>
  <si>
    <t>Subpart W – Equipment leaks calculated using population counts and emission factors
• Copper services 
• Plastic services 
• Protected steel services 
• Unprotected steel services</t>
  </si>
  <si>
    <t>Equipment Leaks, Above grade transmission-distribution transfer stations</t>
  </si>
  <si>
    <t>40 CFR 98.233(q)(8)(ii); 
40 CFR 98.233(r)(2)(ii);
40 CFR 98.236(q)(3)</t>
  </si>
  <si>
    <t>Subpart W – Develop an emission factor based on equipment leak surveys; calculate emissions using population counts and emission factors</t>
  </si>
  <si>
    <t>Equipment Leaks, Below grade transmission-distribution transfer stations</t>
  </si>
  <si>
    <t>40 CFR 98.233(r)(6)(i); 
40 CFR 98.232(i)(2)</t>
  </si>
  <si>
    <t>Subpart W – Calculation of emissions using population counts and emission factors</t>
  </si>
  <si>
    <t>Equipment Leaks, Above grade metering-regulating stations</t>
  </si>
  <si>
    <t>40 CFR 98.233(r)(6)(ii); 
40 CFR 98.232(i)(3)</t>
  </si>
  <si>
    <t>Equipment Leaks, Below grade metering-regulating stations</t>
  </si>
  <si>
    <t>40 CFR 98.233(r)(6)(i); 
40 CFR 98.232(i)(4)</t>
  </si>
  <si>
    <t>Distribution Segment Emissions Calculated Using GHGI Methodology</t>
  </si>
  <si>
    <t>Blowdowns, Distribution pipeline</t>
  </si>
  <si>
    <t>1.965 kg/mile</t>
  </si>
  <si>
    <t>GHG Inventory emission factor multiplied by miles of pipeline (mains and service)
Companies should use the average service length reported annually to PHMSA to convert services counts to services mileage. If an average service length is not available, companies should use PHMSA’s default length of 90 feet/service</t>
  </si>
  <si>
    <t>Damages (Distribution Upsets: Mishaps)</t>
  </si>
  <si>
    <t xml:space="preserve">30.6 kg/mile
</t>
  </si>
  <si>
    <t>Distribution Mains, Mains with plastic liners or inserts</t>
  </si>
  <si>
    <t>1.13 scf/hour/mile (from Subpart W)</t>
  </si>
  <si>
    <t>Subpart W plastic mains emission factor multiplied by miles of cast iron or unprotected steel distribution mains with plastic liners or inserts. A methane of density of .0192 MT/Mcf should be used to convert emissions from Mcf to MT.</t>
  </si>
  <si>
    <t>Distribution Services, Cast iron services</t>
  </si>
  <si>
    <t>0.19 scf/hour/number of services (from Subpart W)</t>
  </si>
  <si>
    <t>Subpart W steel services emission factor multiplied by number of cast iron services. A methane of density of .0192 MT/Mcf should be used to convert emissions from Mcf to MT.</t>
  </si>
  <si>
    <t>Distribution Services, Cast iron or unprotected steel services with plastic liners or inserts</t>
  </si>
  <si>
    <t>0.001 scf/hour/number of services (from Subpart W)</t>
  </si>
  <si>
    <t>Subpart W plastic services emission factor multiplied by number of cast iron or unprotected steel services with plastic liners or inserts. A methane of density of .0192 MT/Mcf should be used to convert emissions from Mcf to MT.</t>
  </si>
  <si>
    <t>Meters, Residential</t>
  </si>
  <si>
    <t>1.5 kg/outdoor meter</t>
  </si>
  <si>
    <t>GHG Inventory emission factor multiplied by number of meters</t>
  </si>
  <si>
    <t>Meters, Commercial and industrial</t>
  </si>
  <si>
    <t>9.7 kg/meter</t>
  </si>
  <si>
    <t>Pressure Relief Valves, Routine maintenance</t>
  </si>
  <si>
    <t>0.963 kg/mile</t>
  </si>
  <si>
    <t>GHG Inventory emission factor multiplied by miles of main</t>
  </si>
  <si>
    <t>Total Methane Emissions from Distribution</t>
  </si>
  <si>
    <t>Total Methane Emissions (MT, sum of GHGRP and GHGI Emissions from Row 12 and 24, respectively)</t>
  </si>
  <si>
    <t>Natural Gas Distribution Emissions Allocation</t>
  </si>
  <si>
    <t>Total Methane Emissions from Natural Gas Distribution (MT)</t>
  </si>
  <si>
    <t>Company-wide distribution segment methane emissions; sum of  methane emissions across all facilities (sum of Row 27)</t>
  </si>
  <si>
    <t>Distribution Natural Gas Throughput</t>
  </si>
  <si>
    <t>Two methods are used to estimate distribution segment throughput</t>
  </si>
  <si>
    <t>Onshore Distribution Segment Throughput</t>
  </si>
  <si>
    <t>To convert throughput to methane, the reporting company can use and disclose its own estimate of the methane content of received gas or can use a default factor of 93.4 percent</t>
  </si>
  <si>
    <t>Natural Gas Throughput, as reported (Mcf)</t>
  </si>
  <si>
    <t>The total volume of natural gas delivered to end users by the distribution company on a throughput basis as reported to EIA for Form 176</t>
  </si>
  <si>
    <t>Natural Gas Throughput, normalized* (Mcf)</t>
  </si>
  <si>
    <t>The volume of natural gas delivered to end users as reported to EIA for Form 176, with adjustments to normalize the volumes of gas delivered to residential and commercial customers</t>
  </si>
  <si>
    <t>Methane Throughput, as reported (Mcf)</t>
  </si>
  <si>
    <t>To calculate methane throughput, multiply methane content by natural gas throughput (as reported) (Row 36 * Row 37)</t>
  </si>
  <si>
    <t>Methane Throughput, normalized (Mcf)</t>
  </si>
  <si>
    <t>To calculate methane throughput, multiply methane content by natural gas throughput (after normalization) (Row 36 * Row 38)</t>
  </si>
  <si>
    <t>Total Methane Througput, as reported (Mcf)</t>
  </si>
  <si>
    <t>Company-wide distribution segment methane throughput; sum of  methane throughput across all facilities (as reported) (sum of Row 39)</t>
  </si>
  <si>
    <t>Total Methane Througput, normalized (Mcf)</t>
  </si>
  <si>
    <t>Company-wide distribution segment methane throughput; sum of  methane throughput across all facilities (normalized) (sum of Row 40)</t>
  </si>
  <si>
    <t>*see NGSI Methane Emissions Intensity Protocol for normalization methdology</t>
  </si>
  <si>
    <t>Distribution Natural Gas Methane Emissions Intensity</t>
  </si>
  <si>
    <t>Facility-Specific Distribution Segment Methane Intensity, as reported throughput</t>
  </si>
  <si>
    <t>Facility methane emissions from Row 27 / (Facility methane throughput from Row 39 or Row 40 * methane density)
A methane density of 0.0192 metric tons per thousand cubic feet should be used for conversion purposes if emissions and throughput are reported in different units</t>
  </si>
  <si>
    <t>Facility-Specific Distribution Segment Methane Intensity, normalized throughput</t>
  </si>
  <si>
    <t>Company-Wide Distribution Segment Methane Intensity, as reported throughput</t>
  </si>
  <si>
    <t>Total methane emissions from Row 31 / (Total methane throughput from Row 41 or Row 42 * methane density)
A methane density of 0.0192 metric tons per thousand cubic feet should be used for conversion purposes if emissions and throughput are reported in different units</t>
  </si>
  <si>
    <t>Company-Wide Distribution Segment Methane Intensity, normalized throughput</t>
  </si>
  <si>
    <r>
      <t>Total methane emissions (</t>
    </r>
    <r>
      <rPr>
        <sz val="10"/>
        <rFont val="Arial"/>
        <family val="2"/>
      </rPr>
      <t>metric tons</t>
    </r>
    <r>
      <rPr>
        <sz val="10"/>
        <color theme="1"/>
        <rFont val="Arial"/>
        <family val="2"/>
      </rPr>
      <t>) associated with natural gas distribution (Row 31)</t>
    </r>
  </si>
  <si>
    <t>Natural Gas Delivered to End Users, As Reported</t>
  </si>
  <si>
    <t>Volume of natural gas delivered to end users (thousand standard cubic feet) (sum of Row 37)</t>
  </si>
  <si>
    <t>Natural Gas Delivered to End Users, Normalized</t>
  </si>
  <si>
    <t>Normalized volume of natural gas delivered to end users (thousand standard cubic feet)  (sum of Row 38)</t>
  </si>
  <si>
    <t>Methane Content of Delivered Natural Gas</t>
  </si>
  <si>
    <t>Methane content of transported natural gas (percent) (Facility level, Row 36)</t>
  </si>
  <si>
    <t>Methane emissions intensity associated with natural gas distribution (percent) (Row 49)</t>
  </si>
  <si>
    <t>Normalized NGSI Methane Emissions Intensity</t>
  </si>
  <si>
    <t>Methane emissions intensity associated with natural gas distribution, calculated using normalized throughput (percent) (Row 50)</t>
  </si>
  <si>
    <t>Number of acid gas removal units</t>
  </si>
  <si>
    <t>Conversion Factors</t>
  </si>
  <si>
    <t>Parameter</t>
  </si>
  <si>
    <t>Value</t>
  </si>
  <si>
    <t>Unit</t>
  </si>
  <si>
    <t>Methane Density</t>
  </si>
  <si>
    <t>Processing</t>
  </si>
  <si>
    <t>Emission Factor</t>
  </si>
  <si>
    <t>Acid gas removal units</t>
  </si>
  <si>
    <t>Low-bleed pneumatic controllers (Use Transmission EF)</t>
  </si>
  <si>
    <t>High-bleed pneumatic controllers  (Use Transmission EF)</t>
  </si>
  <si>
    <t>Intermittent-bleed pneumatic controllers  (Use Transmission EF)</t>
  </si>
  <si>
    <t>GHGI Emissions Factor (See Reference Data)</t>
  </si>
  <si>
    <t>Natural Gas Supply Chain Methane Emissions from Sources Allocating all Methane to Natural Gas</t>
  </si>
  <si>
    <t>Natural Gas Supply Chain Methane Emissions from Sources Allocating Methane with Gas Ratio</t>
  </si>
  <si>
    <t>Total Natural Gas Supply Chain Methane Emissions Allocation (MT)</t>
  </si>
  <si>
    <t>Number of low-bleed pneumatic controllers</t>
  </si>
  <si>
    <t>Number of intermittent-bleed pneumatic controllers</t>
  </si>
  <si>
    <t>Number of high-bleed pneumatic controllers</t>
  </si>
  <si>
    <t>kg CH4/PC</t>
  </si>
  <si>
    <t>Facility A</t>
  </si>
  <si>
    <t>Facility B</t>
  </si>
  <si>
    <t>Facility C</t>
  </si>
  <si>
    <t>Facility D</t>
  </si>
  <si>
    <t>Facility E</t>
  </si>
  <si>
    <t>Facility F</t>
  </si>
  <si>
    <t>Facility G</t>
  </si>
  <si>
    <t>Facility H</t>
  </si>
  <si>
    <t>Overview</t>
  </si>
  <si>
    <t>Reference Data</t>
  </si>
  <si>
    <t>2020 Emission Factors for GHG Inventory Methodology Sources</t>
  </si>
  <si>
    <t>Notes</t>
  </si>
  <si>
    <t>Section 1: Processing Segment Emissions Calculated Using GHGRP Methodology</t>
  </si>
  <si>
    <t>Methane Emissions (Metric Ton CH4)</t>
  </si>
  <si>
    <t>Section 2: Processing Segment Activity Factors for Sources Using GHG Inventory Methodology</t>
  </si>
  <si>
    <t>Activity Data Needed</t>
  </si>
  <si>
    <t>Section 3: Processing Segment Emissions Calculated Using GHG Inventory Methodology</t>
  </si>
  <si>
    <t>GHG Inventory emission factor multiplied by number of low-bleed pneumatic controllers</t>
  </si>
  <si>
    <t>GHG Inventory emission factor multiplied by number of intermittent-bleed pneumatic controllers</t>
  </si>
  <si>
    <t>GHG Inventory emission factor multiplied by number of high-bleed pneumatic controllers</t>
  </si>
  <si>
    <t>Section 4: Total Methane Emissions from Processing</t>
  </si>
  <si>
    <t>Section 5: Natural Gas Processing Emissions Allocation</t>
  </si>
  <si>
    <t>Section 6: Processing Natural Gas Throughput</t>
  </si>
  <si>
    <t>kg CH4/AGRU</t>
  </si>
  <si>
    <t>Description of Quantification Method</t>
  </si>
  <si>
    <t>Methane from combustion units, compressors, dehydrators, and acid gas removal units. All of this methane is allocated to the natural gas value chain</t>
  </si>
  <si>
    <t>Methane from blowdowns, equipment leaks, flares, and pneumatic controllers multiplied by the gas ratio</t>
  </si>
  <si>
    <t>Instructions</t>
  </si>
  <si>
    <t>GHGRP Facility-Specific Processing Segment Methane Intensity</t>
  </si>
  <si>
    <t>GHGRP Facility-Wide Processing Segment Methane Intensity</t>
  </si>
  <si>
    <t>Non GHGRP Facility-Specific Processing Segment Methane Intensity</t>
  </si>
  <si>
    <t>Non GHGRP Facility-Wide Processing Segment Methane Intensity</t>
  </si>
  <si>
    <t>NGSI Methane Emissions Intensity (%)</t>
  </si>
  <si>
    <t>Methane emissions intensity associated with natural gas processing (methane emissions allocated to natural gas divided by total methane throughput)</t>
  </si>
  <si>
    <t>Gas Ratio (%)</t>
  </si>
  <si>
    <t>Total Methane Emissions (MT)</t>
  </si>
  <si>
    <t xml:space="preserve">Total processing segment methane emissions from GHGRP and non GHGRP facilities </t>
  </si>
  <si>
    <t>Assume a default raw gas higher heating value of 1.235 MMBtu per thousand standard cubic feet from Table 3-8 of the API Compendium or enter a facility-specific factor</t>
  </si>
  <si>
    <t>Assume a default heating value of 3.82 MMBtu per barrel (consistent with propane liquids) from API Compendium Table 3-8 or a enter facility-specific factor</t>
  </si>
  <si>
    <t>Assume a default heating value of 3.82 MMBtu per barrel (consistent with propane liquids) from API Compendium Table 3-8 or enter a facility-specific factor</t>
  </si>
  <si>
    <t>Section 7: Processing Natural Gas Methane Emissions Intensity</t>
  </si>
  <si>
    <t>Volume (thousand standard cubic feet) of gas processed consistent with 98.236(aa)(3)(ii) as reported to the GHGRP</t>
  </si>
  <si>
    <t>Volume (barrels) of natural gas liquids processed consistent with 98.236(aa)(3)(iv) as reported to the GHGRP</t>
  </si>
  <si>
    <t>For companies with processing operations, segment throughput equates to the volume of gas processed consistent with 98.236(aa)(3)(ii) in the GHGRP</t>
  </si>
  <si>
    <t>To convert throughput to methane, the reporting company can use and disclose its own estimate of the methane content of processed gas or can use a default factor of 87 percent. Change value for each facility as appropriate</t>
  </si>
  <si>
    <t>Natural Gas Liquids Processed at Processing Facilities (bbls)</t>
  </si>
  <si>
    <t>Energy Content of Gas Processed (MMBTU/Mscf)</t>
  </si>
  <si>
    <t>Gas Processed at Processing Facilities</t>
  </si>
  <si>
    <t>Energy Equivalent of Gas Processed (MMBTU)</t>
  </si>
  <si>
    <t>Energy Content of Natural Gas Liquids Processed (MMBTU/bbl)</t>
  </si>
  <si>
    <t>Total volume of natural gas processed by GHGRP and non GHGRP facilities</t>
  </si>
  <si>
    <t>Methane Content of Natural Gas Processed (%)</t>
  </si>
  <si>
    <t>Natural Gas Liquids Processed (bbl)</t>
  </si>
  <si>
    <t>Energy Content of Natural Gas Liquids Processed (MMBtu/bbl)</t>
  </si>
  <si>
    <t>Methane content of natural gas (weighted average methane content of all gas processed)</t>
  </si>
  <si>
    <t>Heating value of natural gas liquids (weighted average energy content of all liquids processed)</t>
  </si>
  <si>
    <t>Total volume of natural gas liquids processed by GHGRP and non GHGRP facilities</t>
  </si>
  <si>
    <t>Share of natural gas processed on an energy equivalent basis (energy content of natural gas throughput divided by sum of energy content of natural gas and NGL throughput)</t>
  </si>
  <si>
    <t>Raw gas higher heating value (weighted average energy content of all gas processed)</t>
  </si>
  <si>
    <t>Natural Gas Processed (Mscf)</t>
  </si>
  <si>
    <t>Energy Content of Natural Gas Processed (MMBtu/Mscf)</t>
  </si>
  <si>
    <t>Natural Gas-Driven Low-Bleed Pneumatic Controllers</t>
  </si>
  <si>
    <t>Natural Gas-Driven Intermittent-Bleed Pneumatic Controllers</t>
  </si>
  <si>
    <t>Natural Gas-Driven High-Bleed Pneumatic Controllers</t>
  </si>
  <si>
    <t xml:space="preserve">Blue shaded cells require information to be manually entered. This includes emissions from sources covered by the GHGRP and throughput. </t>
  </si>
  <si>
    <t>Yellow shaded cells designate activity factor data that must be manually entered.</t>
  </si>
  <si>
    <t xml:space="preserve">Orange shaded cells designate cells with default assumptions for average energy content or average methane content. This information may be manually overwritten if individual facilities have average energy contents or methane contents that differ from the default factors. </t>
  </si>
  <si>
    <t>Natural Gas Throughput (Mscf)</t>
  </si>
  <si>
    <t>Methane Throughput (Mscf)</t>
  </si>
  <si>
    <t>Total Methane Throughput (Mscf)</t>
  </si>
  <si>
    <t>Energy Equivalent of Natural Gas Liquids Processed (MMBtu)</t>
  </si>
  <si>
    <t>Dry seals on centrifugal compressors</t>
  </si>
  <si>
    <t>kg CH4/dry seal compressor</t>
  </si>
  <si>
    <t>Number of centrifugal compressors with dry seals</t>
  </si>
  <si>
    <t>Total Methane Emissions (MT, sum of GHGRP and GHGI Emissions from Row 13 and 32, respectively)</t>
  </si>
  <si>
    <t>Product of processed gas volume and energy content (Row 39 * Row 40)</t>
  </si>
  <si>
    <t>Product of processed natural gas liquids volume and energy content (Row 42 * Row 43)</t>
  </si>
  <si>
    <r>
      <t>Calculate the gas ratio (</t>
    </r>
    <r>
      <rPr>
        <i/>
        <sz val="10"/>
        <color theme="1"/>
        <rFont val="Arial"/>
        <family val="2"/>
      </rPr>
      <t>GR</t>
    </r>
    <r>
      <rPr>
        <sz val="10"/>
        <color theme="1"/>
        <rFont val="Arial"/>
        <family val="2"/>
      </rPr>
      <t>) as the energy equivalent of processed natural gas divided by the total energy equivalent of processed natural gas and natural gas liquids (Row 41 / (Row 41 + Row 44))</t>
    </r>
  </si>
  <si>
    <t>Total methane allocated to the natural gas value chain for each GHGRP facility (sum of Row 46 and Row 47)</t>
  </si>
  <si>
    <t>Total methane emissions from GHGRP-reporting facilities allocated to the natural gas supply chain (sum of Row 48)</t>
  </si>
  <si>
    <t>GHGRP facility-wide processing segment methane throughput; sum of methane throughput across all facilities from Row 55</t>
  </si>
  <si>
    <t>Methane thoughput for each GHGRP facility; methane content multiplied by natural gas throughput (Row 53 * Row 54)</t>
  </si>
  <si>
    <t>Source: 40 CFR 98.233(v)</t>
  </si>
  <si>
    <t>To convert thousand standard cubic feet (Mscf) methane to metric ton (MT) methane, multiply Mscf by 0.0192</t>
  </si>
  <si>
    <t>The NGSI Methane Emissions Intensity Protocol v 1.0 describes a methodology for calculating company-level methane emission intensities for each segment of the natural gas supply chain in which a company operates. The protocol is designed to include methane emissions from facilities that report under Subpart W of EPA's Greenhouse Gas Reporting Program (GHGRP) as well as facilities that are below the GHGRP reporting threshold. The protocol also includes estimated methane emissions from specific sources not included in GHGRP reporting. Emissions from these sources are calculated using company reported activity data and emission factors from EPA's Greenhouse Gas Inventory (GHG Inventory).
In the Onshore Production, Gathering &amp; Boosting, and Processing segments, the protocol includes an approach to allocating methane emissions to the natural gas value chain and liquids value chain; all emissions from the Transmission &amp; Storage and Distribution segments, which do not share equipment with other commodities, are allocated to the natural gas value chain. Methane emissions allocated to the natural gas supply chain serves as the numerator for the intensity calculation. The denominator is calculated by multiplying total throughput for a given segment by the average methane content of that throughput. After aligning the units of the numerator and denominator using the density of methane, methane emissions intensity is calculated as a percentage.
Additional details on the methodology and approach are available in the NGSI Methane Emissions Intensity Protocol v 1.0.</t>
  </si>
  <si>
    <t>This reporting template has been developed to assist companies in calculating methane emission intensity for the processing segment following the Natural Gas Sustainability Initative (NGSI) Methane Emissions Intensity Protocol v 1.0.</t>
  </si>
  <si>
    <t>Spreadsheet Key</t>
  </si>
  <si>
    <t>Source</t>
  </si>
  <si>
    <t>2020 GHGI processing segment</t>
  </si>
  <si>
    <r>
      <t xml:space="preserve">2020 GHGI processing segment; </t>
    </r>
    <r>
      <rPr>
        <b/>
        <sz val="10"/>
        <color theme="1"/>
        <rFont val="Arial"/>
        <family val="2"/>
      </rPr>
      <t>replace with company-specific EF if using alternative calculation methodology</t>
    </r>
  </si>
  <si>
    <t>GHGRP facility methane intensity (total methane allocated to natural gas from Row 48 / (facility methane throughput from Row 55 * methane density))</t>
  </si>
  <si>
    <t>Methane intensity across all GHGRP facilities (total methane allocated to natural gas from Row 49 / (total methane throughput from Row 56 * methane density))</t>
  </si>
  <si>
    <t>Total methane allocated to the natural gas value chain for each non GHGRP facility (sum of Row 46 and Row 47)</t>
  </si>
  <si>
    <t>Total methane emissions from facilities that do not report under GHGRP allocated to the natural gas supply chain  (sum of Row 48)</t>
  </si>
  <si>
    <t>Methane thoughput for each non GHGRP facility; methane content multiplied by natural gas throughput (Row 53 * Row 54)</t>
  </si>
  <si>
    <t>Non GHGRP facility-wide processing segment methane throughput; sum of methane throughput across all facilities from Row 55</t>
  </si>
  <si>
    <t>Non GHGRP facility methane intensity (total methane allocated to natural gas from Row 48 / (facility methane throughput from Row 55 * methane density))</t>
  </si>
  <si>
    <t>Methane intensity across all non GHGRP facilities (total methane allocated to natural gas from Row 49 / (total methane throughput from Row 56 * methane density))</t>
  </si>
  <si>
    <r>
      <t xml:space="preserve">GHG Inventory emission factor multiplied by number of centrifugal compressors with dry seals </t>
    </r>
    <r>
      <rPr>
        <b/>
        <sz val="10"/>
        <color theme="1"/>
        <rFont val="Arial"/>
        <family val="2"/>
      </rPr>
      <t>or</t>
    </r>
    <r>
      <rPr>
        <sz val="10"/>
        <color theme="1"/>
        <rFont val="Arial"/>
        <family val="2"/>
      </rPr>
      <t xml:space="preserve">
Number of centrifugal compressors multiplied by average company emission factor based on measurements from dry seals (measurements are to be taken using Subpart W measurement methods for wet seals). </t>
    </r>
    <r>
      <rPr>
        <b/>
        <sz val="10"/>
        <color theme="1"/>
        <rFont val="Arial"/>
        <family val="2"/>
      </rPr>
      <t>If using, replace GHG Inventory emission factor with company-specific factor in "Instructions and Reference Data" tab cell E73</t>
    </r>
  </si>
  <si>
    <t>metric ton/thousand standard cubic feet</t>
  </si>
  <si>
    <t>The second and third tabs in this spreadsheet are populated with equations for use in calculating methane emissions and methane emission intensity for facilities that report emissions under Subpart W of EPA's GHGRP ["Process GHGRP Facilities" tab] and facilities that do not report under GHGRP ["Process Non-GHGRP Facilities" tab]. The "Public Data" tab highlights information that companies would report publicly to be consistent with the NGSI Methane Emissions Intensity Protocol v 1.0. The "Public Data" tab captures company-level data for all facilities in the segment. General instructions are provided below; each individual row has more detailed instructions. Please reference the NGSI Methane Emissions Intensity Protocol v 1.0 for additional guidance.</t>
  </si>
  <si>
    <r>
      <t xml:space="preserve">The process for completing the "Process GHGRP Facilities" and "Process Non-GHGRP Facilities" tabs is identical. In Section 1, manually input total facility methane emissions in the blue shaded cells for each source category, as reported to GHGRP. Emissions for each source, rather than total emissions reported to GHGRP, must be provided due to the emissions allocation methodology for the processing segment. For the "Process Non-GHGRP" tab, these emissions will be estimated using the GHGRP methodology, as noted. All emissions for sources using the GHGRP methodology should be reported in metric tons of methane. A methane density conversion factor of 0.0192 MT/Mscf should be used if necessary. 
Section 2 requires input of activity data for sources not covered by the GHGRP in the yellow shaded cells. The spreadsheet will automatically calculate emissions from these sources in Section 3 with embedded formulas using GHG Inventory emission factors. For centrifugal compressors with dry seals, companies have the option of using a company-specific emission factor based on measurements from dry seals (measurements are to be taken using Subpart W measurement methods for wet seals). If a company-specific emission factor is used, it should be entered in cell E73 in reference table below, which will apply the factor to all centrifugal compressors with dry seals. Section 4 sums total methane emissions from all sources at the facility level.
In Section 5, the spreadsheet allocates methane emissions between the natural gas value chain and natural gas liquid (NGL) value chain. Certain sources allocate 100% of their emissions to the natural gas value chain, while others allocate emissions based on an energy content weighted gas ratio. See the NGSI Methane Emissions Intensity Protocol v 1.0 for more information on the processing segment emissions allocation methodology. The gas ratio is calculated with reported volumes of </t>
    </r>
    <r>
      <rPr>
        <sz val="10"/>
        <rFont val="Arial"/>
        <family val="2"/>
      </rPr>
      <t>natural gas processed, NGLs processed,</t>
    </r>
    <r>
      <rPr>
        <sz val="10"/>
        <color theme="1"/>
        <rFont val="Arial"/>
        <family val="2"/>
      </rPr>
      <t xml:space="preserve"> and the energy contents for each commodity. Natural gas and NGL volumes are entered in the blue shaded rows; users may enter facility-specific energy contents in the orange shaded rows if the default factors are not used.
Section 6 includes equations to calculate total methane throughput. Companies may enter their own methane content for natural gas throughput for each facility in the orange shaded cells or use the default methane content of 87.0%. Total methane throughput is automatically calculated using the methane content figure and the gas throughput data entered in Section 5.
Section 7 automatically calculates methane intensity.
The conversion and emission factors below are used in the methane emissions and intensity calculations and should not be altered (with the exception of the emission factor for centrifugal compressors with dry seals, if a company-specific factor is used). </t>
    </r>
  </si>
  <si>
    <t>2020 GHGI transmission and storage segment, pneumatic devices in transmission service*</t>
  </si>
  <si>
    <t>*Pneumatic controllers use GHG Inventory emissions factors for controllers in transmission service from the Transmission &amp; Storage segment. These component-level factors are used in place of the GHG Inventory’s plant-level pneumatic controller emission factor for the processing segment. Many pneumatic devices at processing plants are driven by electricity or instrument air rather than natural gas, and thus have zero emissions. Component-level factors therefore more accurately estimate actual emissions compared to a plant-level factor, which does not reflect actual component types and counts.</t>
  </si>
  <si>
    <t>Total GHGRP Methodology Methane Emissions (MT)</t>
  </si>
  <si>
    <t>Total GHGI Methodology Methane Emissions (MT)</t>
  </si>
  <si>
    <t>GHGI EFs</t>
  </si>
  <si>
    <t xml:space="preserve">NGSI participants are encouraged to publicly report the following data each year. NGSI requests data at a company level. However, companies may also choose to disclose facility-level methane emissions and intensity </t>
  </si>
  <si>
    <t>Use this tab to calculate methane emissions and methane emissions intensity for processing facilities that report emissions under Subpart W of the GHGRP</t>
  </si>
  <si>
    <t>Use this tab to calculate methane emissions and methane emissions intensity for processing facilities that do not report emissions under Subpart W of the GHGRP</t>
  </si>
  <si>
    <t xml:space="preserve">NGSI Template © 2021 M.J. Bradley &amp; Associates, LLC.
For questions, contact: NGSI@mjbradley.com
</t>
  </si>
  <si>
    <t>NGSI Methane Intensity Protocol v 1.0 is available from:</t>
  </si>
  <si>
    <t>EEI NGSI Website</t>
  </si>
  <si>
    <t>NGSI @ AGA.org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</si>
</sst>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000%"/>
    <numFmt numFmtId="168" formatCode="0.000"/>
  </numFmts>
  <fonts count="25"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10"/>
      <name val="Arial"/>
      <family val="2"/>
    </font>
    <font>
      <i/>
      <sz val="10"/>
      <color theme="1"/>
      <name val="Arial"/>
      <family val="2"/>
    </font>
    <font>
      <sz val="14"/>
      <color theme="0"/>
      <name val="Arial"/>
      <family val="2"/>
    </font>
    <font>
      <b/>
      <sz val="14"/>
      <color theme="0"/>
      <name val="Arial"/>
      <family val="2"/>
    </font>
    <font>
      <sz val="10"/>
      <color theme="0"/>
      <name val="Arial"/>
      <family val="2"/>
    </font>
    <font>
      <sz val="9"/>
      <color theme="1"/>
      <name val="Arial"/>
      <family val="2"/>
    </font>
    <font>
      <b/>
      <sz val="11"/>
      <color theme="1"/>
      <name val="Calibri"/>
      <family val="2"/>
      <scheme val="minor"/>
    </font>
    <font>
      <b/>
      <sz val="12"/>
      <color theme="1"/>
      <name val="Arial"/>
      <family val="2"/>
    </font>
    <font>
      <sz val="11"/>
      <color theme="1"/>
      <name val="Calibri"/>
      <family val="2"/>
      <scheme val="minor"/>
    </font>
    <font>
      <sz val="12"/>
      <color theme="1"/>
      <name val="Calibri"/>
      <family val="2"/>
      <scheme val="minor"/>
    </font>
    <font>
      <b/>
      <sz val="10"/>
      <color rgb="FFFF0000"/>
      <name val="Arial"/>
      <family val="2"/>
    </font>
    <font>
      <b/>
      <sz val="14"/>
      <color theme="1"/>
      <name val="Arial"/>
      <family val="2"/>
    </font>
    <font>
      <b/>
      <sz val="11"/>
      <name val="Arial"/>
      <family val="2"/>
    </font>
    <font>
      <b/>
      <sz val="14"/>
      <name val="Arial"/>
      <family val="2"/>
    </font>
    <font>
      <b/>
      <sz val="10"/>
      <name val="Arial"/>
      <family val="2"/>
    </font>
    <font>
      <sz val="11"/>
      <color rgb="FFFF0000"/>
      <name val="Calibri"/>
      <family val="2"/>
      <scheme val="minor"/>
    </font>
    <font>
      <sz val="8"/>
      <color theme="1" tint="0.499984740745262"/>
      <name val="Arial"/>
      <family val="2"/>
    </font>
    <font>
      <b/>
      <sz val="12"/>
      <color theme="0"/>
      <name val="Arial"/>
      <family val="2"/>
    </font>
    <font>
      <b/>
      <sz val="11"/>
      <color theme="0"/>
      <name val="Arial"/>
      <family val="2"/>
    </font>
    <font>
      <u/>
      <sz val="11"/>
      <color theme="10"/>
      <name val="Calibri"/>
      <family val="2"/>
      <scheme val="minor"/>
    </font>
    <font>
      <u/>
      <sz val="10"/>
      <color theme="10"/>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rgb="FF00B050"/>
        <bgColor indexed="64"/>
      </patternFill>
    </fill>
    <fill>
      <patternFill patternType="solid">
        <fgColor rgb="FFE2EFDA"/>
        <bgColor indexed="64"/>
      </patternFill>
    </fill>
    <fill>
      <patternFill patternType="solid">
        <fgColor rgb="FF4472C4"/>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s>
  <cellStyleXfs count="5">
    <xf numFmtId="0" fontId="0" fillId="0" borderId="0"/>
    <xf numFmtId="9" fontId="12" fillId="0" borderId="0" applyFont="0" applyFill="0" applyBorder="0" applyAlignment="0" applyProtection="0"/>
    <xf numFmtId="0" fontId="13" fillId="0" borderId="0"/>
    <xf numFmtId="0" fontId="12" fillId="0" borderId="0"/>
    <xf numFmtId="0" fontId="23" fillId="0" borderId="0" applyNumberFormat="0" applyFill="0" applyBorder="0" applyAlignment="0" applyProtection="0"/>
  </cellStyleXfs>
  <cellXfs count="217">
    <xf numFmtId="0" fontId="0" fillId="0" borderId="0" xfId="0"/>
    <xf numFmtId="0" fontId="2" fillId="0" borderId="0" xfId="0" applyFont="1" applyAlignment="1">
      <alignment wrapText="1"/>
    </xf>
    <xf numFmtId="0" fontId="3" fillId="0" borderId="0" xfId="0" applyFont="1" applyAlignment="1">
      <alignment wrapText="1"/>
    </xf>
    <xf numFmtId="0" fontId="2" fillId="0" borderId="0" xfId="0" applyFont="1" applyAlignment="1"/>
    <xf numFmtId="0" fontId="3" fillId="0" borderId="0" xfId="0" applyFont="1" applyAlignment="1"/>
    <xf numFmtId="0" fontId="0" fillId="0" borderId="0" xfId="0" applyAlignment="1"/>
    <xf numFmtId="0" fontId="2" fillId="0" borderId="0" xfId="0" applyFont="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left" vertical="center" wrapText="1"/>
    </xf>
    <xf numFmtId="0" fontId="2" fillId="2" borderId="1" xfId="0" applyFont="1" applyFill="1" applyBorder="1" applyAlignment="1"/>
    <xf numFmtId="0" fontId="2" fillId="2" borderId="1" xfId="0" applyFont="1" applyFill="1" applyBorder="1" applyAlignment="1">
      <alignment vertical="center"/>
    </xf>
    <xf numFmtId="0" fontId="2" fillId="3" borderId="0" xfId="0" applyFont="1" applyFill="1" applyAlignment="1">
      <alignment wrapText="1"/>
    </xf>
    <xf numFmtId="0" fontId="2" fillId="3" borderId="0" xfId="0" applyFont="1" applyFill="1" applyAlignment="1"/>
    <xf numFmtId="0" fontId="2" fillId="0" borderId="1" xfId="0" applyFont="1" applyBorder="1" applyAlignment="1">
      <alignment vertical="center"/>
    </xf>
    <xf numFmtId="0" fontId="2" fillId="0" borderId="1" xfId="0" applyFont="1" applyBorder="1" applyAlignment="1">
      <alignment horizontal="left" vertical="top" wrapText="1"/>
    </xf>
    <xf numFmtId="0" fontId="4" fillId="0" borderId="1" xfId="0" applyFont="1" applyBorder="1" applyAlignment="1">
      <alignment vertical="center" wrapText="1"/>
    </xf>
    <xf numFmtId="0" fontId="2" fillId="0" borderId="0" xfId="0" applyFont="1" applyBorder="1" applyAlignment="1">
      <alignment wrapText="1"/>
    </xf>
    <xf numFmtId="0" fontId="2" fillId="0" borderId="0" xfId="0" applyFont="1" applyBorder="1" applyAlignment="1">
      <alignment vertical="top" wrapText="1"/>
    </xf>
    <xf numFmtId="0" fontId="2" fillId="0" borderId="0" xfId="0" applyFont="1" applyFill="1" applyAlignment="1">
      <alignment wrapText="1"/>
    </xf>
    <xf numFmtId="0" fontId="2" fillId="0" borderId="0" xfId="0" applyFont="1" applyFill="1" applyAlignment="1"/>
    <xf numFmtId="0" fontId="3" fillId="0" borderId="1" xfId="0" applyFont="1" applyBorder="1" applyAlignment="1">
      <alignment vertical="center" wrapText="1"/>
    </xf>
    <xf numFmtId="0" fontId="2" fillId="0" borderId="1" xfId="0" applyFont="1" applyBorder="1" applyAlignment="1">
      <alignment wrapText="1"/>
    </xf>
    <xf numFmtId="0" fontId="3" fillId="0" borderId="0" xfId="0" applyFont="1" applyAlignment="1">
      <alignment vertical="top" wrapText="1"/>
    </xf>
    <xf numFmtId="0" fontId="2" fillId="0" borderId="1" xfId="0" applyFont="1" applyFill="1" applyBorder="1" applyAlignment="1">
      <alignment vertical="center"/>
    </xf>
    <xf numFmtId="0" fontId="9" fillId="0" borderId="0" xfId="0" applyFont="1" applyBorder="1" applyAlignment="1">
      <alignment vertical="center"/>
    </xf>
    <xf numFmtId="0" fontId="2" fillId="0" borderId="0" xfId="0" applyFont="1" applyAlignment="1">
      <alignment vertical="top"/>
    </xf>
    <xf numFmtId="0" fontId="8" fillId="0" borderId="0" xfId="0" applyFont="1" applyFill="1" applyAlignment="1"/>
    <xf numFmtId="0" fontId="3" fillId="0" borderId="11" xfId="0" applyFont="1" applyBorder="1" applyAlignment="1">
      <alignment wrapText="1"/>
    </xf>
    <xf numFmtId="0" fontId="6" fillId="4" borderId="0" xfId="0" applyFont="1" applyFill="1"/>
    <xf numFmtId="0" fontId="2" fillId="4" borderId="0" xfId="0" applyFont="1" applyFill="1" applyAlignment="1"/>
    <xf numFmtId="0" fontId="6" fillId="6" borderId="0" xfId="0" applyFont="1" applyFill="1"/>
    <xf numFmtId="0" fontId="2" fillId="6" borderId="0" xfId="0" applyFont="1" applyFill="1" applyAlignment="1"/>
    <xf numFmtId="0" fontId="2" fillId="6" borderId="0" xfId="0" applyFont="1" applyFill="1" applyAlignment="1">
      <alignment wrapText="1"/>
    </xf>
    <xf numFmtId="0" fontId="3" fillId="6" borderId="0" xfId="0" applyFont="1" applyFill="1" applyAlignment="1"/>
    <xf numFmtId="0" fontId="7" fillId="6" borderId="0" xfId="0" applyFont="1" applyFill="1" applyAlignment="1"/>
    <xf numFmtId="0" fontId="6" fillId="6" borderId="0" xfId="0" applyFont="1" applyFill="1" applyAlignment="1"/>
    <xf numFmtId="0" fontId="8" fillId="6" borderId="0" xfId="0" applyFont="1" applyFill="1" applyAlignment="1">
      <alignment wrapText="1"/>
    </xf>
    <xf numFmtId="0" fontId="2" fillId="5" borderId="2" xfId="0" applyFont="1" applyFill="1" applyBorder="1" applyAlignment="1"/>
    <xf numFmtId="0" fontId="3" fillId="0" borderId="10" xfId="0" applyFont="1" applyBorder="1" applyAlignment="1"/>
    <xf numFmtId="0" fontId="3" fillId="0" borderId="13" xfId="0" applyFont="1" applyBorder="1" applyAlignment="1">
      <alignment horizontal="center"/>
    </xf>
    <xf numFmtId="0" fontId="2" fillId="5" borderId="16" xfId="0" applyFont="1" applyFill="1" applyBorder="1" applyAlignment="1"/>
    <xf numFmtId="0" fontId="2" fillId="0" borderId="1" xfId="0" applyFont="1" applyBorder="1" applyAlignment="1">
      <alignment vertical="top" wrapText="1"/>
    </xf>
    <xf numFmtId="0" fontId="2" fillId="0" borderId="2"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2" xfId="0" applyFont="1" applyBorder="1" applyAlignment="1">
      <alignment horizontal="center"/>
    </xf>
    <xf numFmtId="0" fontId="2" fillId="2" borderId="2" xfId="0" applyFont="1" applyFill="1" applyBorder="1" applyAlignment="1">
      <alignment vertical="center"/>
    </xf>
    <xf numFmtId="0" fontId="2" fillId="0" borderId="1" xfId="0" applyFont="1" applyBorder="1" applyAlignment="1">
      <alignment vertical="center" wrapText="1"/>
    </xf>
    <xf numFmtId="0" fontId="2" fillId="0" borderId="12" xfId="0" applyFont="1" applyBorder="1" applyAlignment="1">
      <alignment vertical="top" wrapText="1"/>
    </xf>
    <xf numFmtId="0" fontId="2" fillId="0" borderId="1" xfId="0" applyFont="1" applyBorder="1" applyAlignment="1">
      <alignment vertical="center" wrapText="1"/>
    </xf>
    <xf numFmtId="0" fontId="3" fillId="0" borderId="1" xfId="0" applyFont="1" applyBorder="1" applyAlignment="1">
      <alignment horizontal="center"/>
    </xf>
    <xf numFmtId="0" fontId="2" fillId="0" borderId="0" xfId="0" applyFont="1"/>
    <xf numFmtId="0" fontId="7" fillId="6" borderId="0" xfId="0" applyFont="1" applyFill="1"/>
    <xf numFmtId="0" fontId="8" fillId="0" borderId="0" xfId="0" applyFont="1"/>
    <xf numFmtId="0" fontId="3" fillId="0" borderId="1" xfId="0" applyFont="1" applyBorder="1"/>
    <xf numFmtId="0" fontId="3" fillId="0" borderId="0" xfId="0" applyFont="1"/>
    <xf numFmtId="0" fontId="3" fillId="6" borderId="0" xfId="0" applyFont="1" applyFill="1"/>
    <xf numFmtId="0" fontId="2" fillId="6" borderId="0" xfId="0" applyFont="1" applyFill="1"/>
    <xf numFmtId="0" fontId="2" fillId="3" borderId="0" xfId="0" applyFont="1" applyFill="1"/>
    <xf numFmtId="0" fontId="2" fillId="4" borderId="0" xfId="0" applyFont="1" applyFill="1"/>
    <xf numFmtId="4" fontId="2" fillId="8" borderId="1" xfId="0" applyNumberFormat="1" applyFont="1" applyFill="1" applyBorder="1" applyAlignment="1">
      <alignment horizontal="center" vertical="center"/>
    </xf>
    <xf numFmtId="9" fontId="2" fillId="0" borderId="1" xfId="1" applyFont="1" applyFill="1" applyBorder="1" applyAlignment="1">
      <alignment horizontal="center" vertical="center"/>
    </xf>
    <xf numFmtId="165" fontId="2" fillId="5" borderId="2" xfId="0" applyNumberFormat="1" applyFont="1" applyFill="1" applyBorder="1" applyAlignment="1">
      <alignment horizontal="center" vertical="center"/>
    </xf>
    <xf numFmtId="166" fontId="2" fillId="5" borderId="2" xfId="0" applyNumberFormat="1" applyFont="1" applyFill="1" applyBorder="1" applyAlignment="1">
      <alignment horizontal="center" vertical="center"/>
    </xf>
    <xf numFmtId="164" fontId="2" fillId="5" borderId="2" xfId="1" applyNumberFormat="1" applyFont="1" applyFill="1" applyBorder="1" applyAlignment="1">
      <alignment horizontal="center" vertical="center"/>
    </xf>
    <xf numFmtId="0" fontId="3" fillId="0" borderId="2" xfId="0" applyFont="1" applyBorder="1" applyAlignment="1">
      <alignment horizontal="center"/>
    </xf>
    <xf numFmtId="0" fontId="2" fillId="0" borderId="1" xfId="0" applyFont="1" applyBorder="1" applyAlignment="1">
      <alignment vertical="center" wrapText="1"/>
    </xf>
    <xf numFmtId="0" fontId="3" fillId="0" borderId="1" xfId="0" applyFont="1" applyBorder="1"/>
    <xf numFmtId="0" fontId="3" fillId="0" borderId="1" xfId="0" applyFont="1" applyBorder="1" applyAlignment="1">
      <alignment horizontal="center"/>
    </xf>
    <xf numFmtId="0" fontId="3" fillId="0" borderId="0" xfId="0" applyFont="1"/>
    <xf numFmtId="2" fontId="2" fillId="0" borderId="1" xfId="0" applyNumberFormat="1" applyFont="1" applyFill="1" applyBorder="1" applyAlignment="1">
      <alignment horizontal="center" vertical="center"/>
    </xf>
    <xf numFmtId="2" fontId="2" fillId="0" borderId="1" xfId="1"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5" borderId="2" xfId="0" applyNumberFormat="1"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xf numFmtId="0" fontId="3" fillId="0" borderId="1" xfId="0" applyFont="1" applyBorder="1" applyAlignment="1">
      <alignment horizontal="center"/>
    </xf>
    <xf numFmtId="0" fontId="2" fillId="0" borderId="1" xfId="0" applyFont="1" applyBorder="1" applyAlignment="1">
      <alignment vertical="center" wrapText="1"/>
    </xf>
    <xf numFmtId="4" fontId="2" fillId="8" borderId="1" xfId="0" applyNumberFormat="1" applyFont="1" applyFill="1" applyBorder="1" applyAlignment="1">
      <alignment horizontal="left" vertical="center"/>
    </xf>
    <xf numFmtId="0" fontId="14" fillId="0" borderId="0" xfId="0" applyFont="1"/>
    <xf numFmtId="0" fontId="1" fillId="0" borderId="0" xfId="0" applyFont="1"/>
    <xf numFmtId="0" fontId="15" fillId="0" borderId="0" xfId="0" applyFont="1"/>
    <xf numFmtId="0" fontId="1" fillId="3" borderId="0" xfId="0" applyFont="1" applyFill="1"/>
    <xf numFmtId="0" fontId="16" fillId="0" borderId="2" xfId="0" applyFont="1" applyBorder="1"/>
    <xf numFmtId="0" fontId="17" fillId="0" borderId="4" xfId="0" applyFont="1" applyBorder="1" applyAlignment="1">
      <alignment vertical="center"/>
    </xf>
    <xf numFmtId="0" fontId="2" fillId="0" borderId="0" xfId="0" applyFont="1" applyFill="1"/>
    <xf numFmtId="0" fontId="1" fillId="0" borderId="0" xfId="0" applyFont="1" applyFill="1"/>
    <xf numFmtId="0" fontId="3" fillId="0" borderId="8" xfId="2" applyFont="1" applyFill="1" applyBorder="1"/>
    <xf numFmtId="0" fontId="4" fillId="0" borderId="4" xfId="0" applyFont="1" applyBorder="1" applyAlignment="1">
      <alignment vertical="center"/>
    </xf>
    <xf numFmtId="4" fontId="2" fillId="0" borderId="1" xfId="0" applyNumberFormat="1" applyFont="1" applyFill="1" applyBorder="1"/>
    <xf numFmtId="0" fontId="2" fillId="0" borderId="1" xfId="0" applyFont="1" applyBorder="1"/>
    <xf numFmtId="2" fontId="2" fillId="9" borderId="1" xfId="0" applyNumberFormat="1" applyFont="1" applyFill="1" applyBorder="1"/>
    <xf numFmtId="0" fontId="3" fillId="0" borderId="1" xfId="0" applyFont="1" applyBorder="1" applyAlignment="1">
      <alignment horizontal="center" vertical="top"/>
    </xf>
    <xf numFmtId="2" fontId="2" fillId="2" borderId="1" xfId="0" applyNumberFormat="1" applyFont="1" applyFill="1" applyBorder="1"/>
    <xf numFmtId="2" fontId="2" fillId="2" borderId="1" xfId="0" applyNumberFormat="1" applyFont="1" applyFill="1" applyBorder="1" applyAlignment="1">
      <alignment vertical="center"/>
    </xf>
    <xf numFmtId="0" fontId="18" fillId="0" borderId="2" xfId="0" applyFont="1" applyBorder="1" applyAlignment="1">
      <alignment vertical="center"/>
    </xf>
    <xf numFmtId="167" fontId="2" fillId="5" borderId="2" xfId="1" applyNumberFormat="1" applyFont="1" applyFill="1" applyBorder="1" applyAlignment="1">
      <alignment horizontal="center" vertical="center"/>
    </xf>
    <xf numFmtId="0" fontId="9" fillId="0" borderId="0" xfId="0" applyFont="1" applyAlignment="1">
      <alignment vertical="top" wrapText="1"/>
    </xf>
    <xf numFmtId="0" fontId="14" fillId="0" borderId="0" xfId="0" applyFont="1" applyAlignment="1">
      <alignment wrapText="1"/>
    </xf>
    <xf numFmtId="2" fontId="2" fillId="7" borderId="1" xfId="0" applyNumberFormat="1" applyFont="1" applyFill="1" applyBorder="1" applyAlignment="1">
      <alignment horizontal="center" vertical="center"/>
    </xf>
    <xf numFmtId="168" fontId="2" fillId="7" borderId="1" xfId="0" applyNumberFormat="1"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top" wrapText="1"/>
    </xf>
    <xf numFmtId="164" fontId="2" fillId="7" borderId="1" xfId="1" applyNumberFormat="1" applyFont="1" applyFill="1" applyBorder="1" applyAlignment="1">
      <alignment horizontal="center" vertical="center"/>
    </xf>
    <xf numFmtId="10" fontId="2" fillId="5" borderId="2" xfId="1" applyNumberFormat="1" applyFont="1" applyFill="1" applyBorder="1" applyAlignment="1">
      <alignment horizontal="center" vertical="center"/>
    </xf>
    <xf numFmtId="167" fontId="2" fillId="0" borderId="1" xfId="1" applyNumberFormat="1" applyFont="1" applyFill="1" applyBorder="1" applyAlignment="1">
      <alignment horizontal="center" vertical="center"/>
    </xf>
    <xf numFmtId="0" fontId="3" fillId="0" borderId="8" xfId="2" applyFont="1" applyBorder="1"/>
    <xf numFmtId="0" fontId="21" fillId="3" borderId="0" xfId="0" applyFont="1" applyFill="1"/>
    <xf numFmtId="4" fontId="2" fillId="0" borderId="1" xfId="0" applyNumberFormat="1" applyFont="1" applyFill="1" applyBorder="1" applyAlignment="1">
      <alignment vertical="center"/>
    </xf>
    <xf numFmtId="0" fontId="20" fillId="0" borderId="0" xfId="3" applyFont="1" applyAlignment="1">
      <alignment vertical="top" wrapText="1"/>
    </xf>
    <xf numFmtId="0" fontId="3" fillId="0" borderId="0" xfId="0" applyFont="1" applyAlignment="1">
      <alignment vertical="top" wrapText="1"/>
    </xf>
    <xf numFmtId="0" fontId="3" fillId="0" borderId="1" xfId="0" applyFont="1" applyBorder="1" applyAlignment="1">
      <alignment horizontal="center"/>
    </xf>
    <xf numFmtId="0" fontId="2" fillId="0" borderId="1" xfId="0" applyFont="1" applyBorder="1"/>
    <xf numFmtId="0" fontId="2" fillId="0" borderId="0" xfId="0" applyFont="1" applyAlignment="1">
      <alignmen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4" fillId="0" borderId="0" xfId="4" applyFont="1"/>
    <xf numFmtId="0" fontId="20" fillId="0" borderId="0" xfId="3" applyFont="1" applyAlignment="1">
      <alignment vertical="top" wrapText="1"/>
    </xf>
    <xf numFmtId="0" fontId="21" fillId="3" borderId="2" xfId="0" applyFont="1" applyFill="1" applyBorder="1"/>
    <xf numFmtId="0" fontId="21" fillId="3" borderId="4" xfId="0" applyFont="1" applyFill="1" applyBorder="1"/>
    <xf numFmtId="0" fontId="21" fillId="3" borderId="3" xfId="0" applyFont="1" applyFill="1" applyBorder="1"/>
    <xf numFmtId="0" fontId="2" fillId="0" borderId="0" xfId="0" applyFont="1" applyBorder="1" applyAlignment="1">
      <alignment vertical="top" wrapText="1"/>
    </xf>
    <xf numFmtId="0" fontId="2" fillId="0" borderId="6"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1" fillId="3" borderId="0" xfId="0" applyFont="1" applyFill="1"/>
    <xf numFmtId="2" fontId="2" fillId="2" borderId="1" xfId="0" applyNumberFormat="1" applyFont="1" applyFill="1" applyBorder="1" applyAlignment="1">
      <alignment horizontal="center"/>
    </xf>
    <xf numFmtId="0" fontId="2" fillId="0" borderId="1" xfId="0" applyFont="1" applyBorder="1" applyAlignment="1">
      <alignment vertical="center" wrapText="1"/>
    </xf>
    <xf numFmtId="0" fontId="22" fillId="3" borderId="0" xfId="0" applyFont="1" applyFill="1"/>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5" xfId="0" applyFont="1" applyBorder="1" applyAlignment="1">
      <alignment vertical="top" wrapText="1"/>
    </xf>
    <xf numFmtId="0" fontId="2" fillId="0" borderId="7" xfId="0" applyFont="1" applyBorder="1" applyAlignment="1">
      <alignment vertical="top"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1" fillId="0" borderId="0" xfId="0" applyFont="1" applyAlignment="1">
      <alignment horizontal="center"/>
    </xf>
    <xf numFmtId="0" fontId="2" fillId="8" borderId="1" xfId="0" applyFont="1" applyFill="1" applyBorder="1" applyAlignment="1">
      <alignment vertical="top" wrapText="1"/>
    </xf>
    <xf numFmtId="0" fontId="2" fillId="8" borderId="10" xfId="0" applyFont="1" applyFill="1" applyBorder="1" applyAlignment="1">
      <alignment vertical="top" wrapText="1"/>
    </xf>
    <xf numFmtId="0" fontId="3" fillId="0" borderId="0" xfId="0" applyFont="1" applyAlignment="1">
      <alignment vertical="top" wrapText="1"/>
    </xf>
    <xf numFmtId="0" fontId="14" fillId="0" borderId="0" xfId="0" applyFont="1" applyAlignment="1">
      <alignment wrapText="1"/>
    </xf>
    <xf numFmtId="0" fontId="19" fillId="0" borderId="0" xfId="0" applyFont="1" applyAlignment="1">
      <alignment wrapText="1"/>
    </xf>
    <xf numFmtId="0" fontId="9" fillId="0" borderId="14" xfId="0" applyFont="1" applyBorder="1" applyAlignment="1">
      <alignment vertical="top" wrapText="1"/>
    </xf>
    <xf numFmtId="0" fontId="9" fillId="0" borderId="0" xfId="0" applyFont="1" applyBorder="1" applyAlignment="1">
      <alignment vertical="top" wrapText="1"/>
    </xf>
    <xf numFmtId="0" fontId="0" fillId="0" borderId="0" xfId="0" applyAlignment="1">
      <alignment vertical="top" wrapText="1"/>
    </xf>
    <xf numFmtId="2" fontId="2" fillId="9" borderId="10" xfId="0" applyNumberFormat="1" applyFont="1" applyFill="1" applyBorder="1" applyAlignment="1">
      <alignment horizontal="center"/>
    </xf>
    <xf numFmtId="2" fontId="2" fillId="9" borderId="11" xfId="0" applyNumberFormat="1" applyFont="1" applyFill="1" applyBorder="1" applyAlignment="1">
      <alignment horizontal="center"/>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7" borderId="1" xfId="0" applyFont="1" applyFill="1" applyBorder="1" applyAlignment="1">
      <alignment horizontal="center" vertical="center"/>
    </xf>
    <xf numFmtId="0" fontId="2" fillId="0" borderId="1" xfId="0" applyFont="1" applyBorder="1" applyAlignment="1">
      <alignmen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14" xfId="0" applyFont="1" applyBorder="1"/>
    <xf numFmtId="0" fontId="11" fillId="0" borderId="0" xfId="0" applyFont="1" applyAlignment="1">
      <alignment horizontal="left" vertical="top" wrapText="1"/>
    </xf>
    <xf numFmtId="0" fontId="10" fillId="0" borderId="0" xfId="0" applyFont="1" applyAlignment="1">
      <alignment horizontal="left" vertical="top" wrapText="1"/>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4" fontId="3" fillId="0" borderId="2" xfId="0" applyNumberFormat="1" applyFont="1" applyFill="1" applyBorder="1" applyAlignment="1">
      <alignment horizontal="center" vertical="center"/>
    </xf>
    <xf numFmtId="4" fontId="3" fillId="0" borderId="4" xfId="0" applyNumberFormat="1" applyFont="1" applyFill="1" applyBorder="1" applyAlignment="1">
      <alignment horizontal="center" vertical="center"/>
    </xf>
    <xf numFmtId="0" fontId="0" fillId="0" borderId="1" xfId="0" applyBorder="1"/>
    <xf numFmtId="167" fontId="2" fillId="0" borderId="2" xfId="1" applyNumberFormat="1" applyFont="1" applyFill="1" applyBorder="1" applyAlignment="1">
      <alignment horizontal="center" vertical="center"/>
    </xf>
    <xf numFmtId="167" fontId="2" fillId="0" borderId="4" xfId="1" applyNumberFormat="1" applyFont="1" applyFill="1" applyBorder="1" applyAlignment="1">
      <alignment horizontal="center" vertical="center"/>
    </xf>
    <xf numFmtId="0" fontId="3" fillId="0" borderId="1" xfId="0" applyFont="1" applyBorder="1"/>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2" xfId="0" applyFont="1" applyBorder="1"/>
    <xf numFmtId="0" fontId="3" fillId="0" borderId="3" xfId="0" applyFont="1" applyBorder="1"/>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2" xfId="0" applyFont="1" applyBorder="1" applyAlignment="1">
      <alignment vertical="center" wrapText="1"/>
    </xf>
    <xf numFmtId="0" fontId="3" fillId="0" borderId="13" xfId="0" applyFont="1" applyBorder="1"/>
    <xf numFmtId="0" fontId="3" fillId="0" borderId="14" xfId="0" applyFont="1" applyBorder="1"/>
    <xf numFmtId="0" fontId="3" fillId="0" borderId="15" xfId="0" applyFont="1" applyBorder="1"/>
    <xf numFmtId="0" fontId="0" fillId="0" borderId="1" xfId="0" applyBorder="1" applyAlignment="1"/>
    <xf numFmtId="0" fontId="3" fillId="0" borderId="1" xfId="0" applyFont="1" applyBorder="1" applyAlignment="1"/>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3" xfId="0" applyFont="1" applyFill="1" applyBorder="1" applyAlignment="1">
      <alignment vertical="center"/>
    </xf>
    <xf numFmtId="0" fontId="3" fillId="0" borderId="13" xfId="0" applyFont="1" applyBorder="1" applyAlignment="1"/>
    <xf numFmtId="0" fontId="3" fillId="0" borderId="14" xfId="0" applyFont="1" applyBorder="1" applyAlignment="1"/>
    <xf numFmtId="0" fontId="3" fillId="0" borderId="15" xfId="0" applyFont="1" applyBorder="1" applyAlignment="1"/>
    <xf numFmtId="0" fontId="11" fillId="0" borderId="0" xfId="0" applyFont="1" applyAlignment="1">
      <alignment vertical="top" wrapText="1"/>
    </xf>
    <xf numFmtId="0" fontId="10" fillId="0" borderId="0" xfId="0" applyFont="1" applyAlignment="1">
      <alignment wrapText="1"/>
    </xf>
    <xf numFmtId="0" fontId="3" fillId="0" borderId="2" xfId="0" applyFont="1" applyBorder="1" applyAlignment="1"/>
    <xf numFmtId="0" fontId="3" fillId="0" borderId="3" xfId="0" applyFont="1" applyBorder="1" applyAlignment="1"/>
    <xf numFmtId="0" fontId="2" fillId="2" borderId="2" xfId="0" applyFont="1" applyFill="1" applyBorder="1" applyAlignment="1"/>
    <xf numFmtId="0" fontId="2" fillId="2" borderId="4" xfId="0" applyFont="1" applyFill="1" applyBorder="1" applyAlignment="1"/>
    <xf numFmtId="0" fontId="2" fillId="2" borderId="3" xfId="0" applyFont="1" applyFill="1" applyBorder="1" applyAlignment="1"/>
    <xf numFmtId="0" fontId="2" fillId="0" borderId="12" xfId="0" applyFont="1" applyBorder="1" applyAlignment="1">
      <alignment vertical="top"/>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6" xfId="0" applyFont="1" applyBorder="1" applyAlignment="1">
      <alignment horizontal="center" vertical="center" wrapText="1"/>
    </xf>
    <xf numFmtId="0" fontId="3" fillId="0" borderId="5" xfId="0" applyFont="1" applyBorder="1" applyAlignment="1"/>
    <xf numFmtId="0" fontId="3" fillId="0" borderId="0" xfId="0" applyFont="1" applyBorder="1" applyAlignment="1"/>
    <xf numFmtId="0" fontId="3" fillId="0" borderId="6" xfId="0" applyFont="1" applyBorder="1" applyAlignment="1"/>
    <xf numFmtId="0" fontId="3" fillId="0" borderId="1" xfId="0" applyFont="1" applyBorder="1" applyAlignment="1">
      <alignment horizontal="center"/>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0" fontId="2" fillId="0" borderId="8" xfId="0" applyFont="1" applyFill="1" applyBorder="1" applyAlignment="1">
      <alignment wrapText="1"/>
    </xf>
    <xf numFmtId="0" fontId="2" fillId="0" borderId="10" xfId="0" applyFont="1" applyBorder="1" applyAlignment="1">
      <alignment vertical="center" wrapText="1"/>
    </xf>
    <xf numFmtId="0" fontId="2" fillId="0" borderId="11" xfId="0" applyFont="1" applyBorder="1" applyAlignment="1">
      <alignment vertical="center" wrapText="1"/>
    </xf>
  </cellXfs>
  <cellStyles count="5">
    <cellStyle name="Hyperlink" xfId="4" builtinId="8"/>
    <cellStyle name="Normal" xfId="0" builtinId="0"/>
    <cellStyle name="Normal 2" xfId="3" xr:uid="{049A352A-6B28-4928-8923-6DD69FA1F19C}"/>
    <cellStyle name="Normal 2 8" xfId="2" xr:uid="{4705F856-0AC7-4649-981A-38EC00D60A7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433CE.C5C8125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247650</xdr:colOff>
      <xdr:row>100</xdr:row>
      <xdr:rowOff>90951</xdr:rowOff>
    </xdr:from>
    <xdr:to>
      <xdr:col>16</xdr:col>
      <xdr:colOff>551020</xdr:colOff>
      <xdr:row>116</xdr:row>
      <xdr:rowOff>171112</xdr:rowOff>
    </xdr:to>
    <xdr:pic>
      <xdr:nvPicPr>
        <xdr:cNvPr id="2" name="Picture 1" descr="cid:image001.jpg@01D433CE.C5C81250">
          <a:extLst>
            <a:ext uri="{FF2B5EF4-FFF2-40B4-BE49-F238E27FC236}">
              <a16:creationId xmlns:a16="http://schemas.microsoft.com/office/drawing/2014/main" id="{9992502D-CE31-4C1F-A4C9-EB5B4C13E96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230100" y="9149226"/>
          <a:ext cx="3960970" cy="3175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ei.org/ngsi" TargetMode="External"/><Relationship Id="rId1" Type="http://schemas.openxmlformats.org/officeDocument/2006/relationships/hyperlink" Target="https://www.aga.org/about/investor-relations/natural-gas-sustainability-initiative-ngsi/" TargetMode="Externa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B49E-921B-4761-9397-197EA31550C8}">
  <sheetPr>
    <tabColor theme="7" tint="0.39997558519241921"/>
  </sheetPr>
  <dimension ref="A1:M82"/>
  <sheetViews>
    <sheetView tabSelected="1" zoomScaleNormal="100" workbookViewId="0"/>
  </sheetViews>
  <sheetFormatPr defaultColWidth="8.85546875" defaultRowHeight="14.25" x14ac:dyDescent="0.2"/>
  <cols>
    <col min="1" max="2" width="8.85546875" style="82"/>
    <col min="3" max="3" width="5.85546875" style="82" customWidth="1"/>
    <col min="4" max="4" width="54.140625" style="82" customWidth="1"/>
    <col min="5" max="5" width="14.85546875" style="82" bestFit="1" customWidth="1"/>
    <col min="6" max="6" width="28.42578125" style="82" bestFit="1" customWidth="1"/>
    <col min="7" max="7" width="10.5703125" style="82" customWidth="1"/>
    <col min="8" max="8" width="25.140625" style="82" customWidth="1"/>
    <col min="9" max="9" width="18" style="82" customWidth="1"/>
    <col min="10" max="16384" width="8.85546875" style="82"/>
  </cols>
  <sheetData>
    <row r="1" spans="1:13" x14ac:dyDescent="0.2">
      <c r="A1" s="81"/>
    </row>
    <row r="2" spans="1:13" ht="26.45" customHeight="1" x14ac:dyDescent="0.2">
      <c r="A2" s="143" t="s">
        <v>342</v>
      </c>
      <c r="B2" s="143"/>
      <c r="C2" s="143"/>
      <c r="D2" s="143"/>
      <c r="E2" s="143"/>
      <c r="F2" s="143"/>
      <c r="H2" s="120" t="s">
        <v>367</v>
      </c>
      <c r="I2" s="120"/>
    </row>
    <row r="3" spans="1:13" ht="15" customHeight="1" x14ac:dyDescent="0.25">
      <c r="A3" s="144"/>
      <c r="B3" s="145"/>
      <c r="C3" s="145"/>
      <c r="D3" s="145"/>
      <c r="E3" s="145"/>
      <c r="F3" s="145"/>
      <c r="H3" s="111"/>
      <c r="I3" s="111"/>
      <c r="J3" s="112"/>
      <c r="K3" s="112"/>
      <c r="L3" s="112"/>
      <c r="M3" s="112"/>
    </row>
    <row r="4" spans="1:13" x14ac:dyDescent="0.2">
      <c r="A4" s="140"/>
      <c r="B4" s="140"/>
      <c r="C4" s="140"/>
      <c r="D4" s="140"/>
      <c r="E4" s="140"/>
      <c r="F4" s="140"/>
      <c r="H4" s="111"/>
      <c r="I4" s="111"/>
    </row>
    <row r="5" spans="1:13" ht="15.75" x14ac:dyDescent="0.25">
      <c r="A5" s="128" t="s">
        <v>265</v>
      </c>
      <c r="B5" s="128"/>
      <c r="C5" s="128"/>
      <c r="D5" s="128"/>
      <c r="E5" s="128"/>
      <c r="F5" s="128"/>
      <c r="H5" s="143" t="s">
        <v>368</v>
      </c>
      <c r="I5" s="143"/>
    </row>
    <row r="6" spans="1:13" ht="14.1" customHeight="1" x14ac:dyDescent="0.2">
      <c r="A6" s="132" t="s">
        <v>341</v>
      </c>
      <c r="B6" s="133"/>
      <c r="C6" s="133"/>
      <c r="D6" s="133"/>
      <c r="E6" s="133"/>
      <c r="F6" s="134"/>
      <c r="H6" s="143"/>
      <c r="I6" s="143"/>
    </row>
    <row r="7" spans="1:13" x14ac:dyDescent="0.2">
      <c r="A7" s="135"/>
      <c r="B7" s="124"/>
      <c r="C7" s="124"/>
      <c r="D7" s="124"/>
      <c r="E7" s="124"/>
      <c r="F7" s="125"/>
      <c r="H7" s="119" t="s">
        <v>369</v>
      </c>
    </row>
    <row r="8" spans="1:13" x14ac:dyDescent="0.2">
      <c r="A8" s="135"/>
      <c r="B8" s="124"/>
      <c r="C8" s="124"/>
      <c r="D8" s="124"/>
      <c r="E8" s="124"/>
      <c r="F8" s="125"/>
      <c r="H8" s="119" t="s">
        <v>370</v>
      </c>
    </row>
    <row r="9" spans="1:13" x14ac:dyDescent="0.2">
      <c r="A9" s="135"/>
      <c r="B9" s="124"/>
      <c r="C9" s="124"/>
      <c r="D9" s="124"/>
      <c r="E9" s="124"/>
      <c r="F9" s="125"/>
    </row>
    <row r="10" spans="1:13" x14ac:dyDescent="0.2">
      <c r="A10" s="135"/>
      <c r="B10" s="124"/>
      <c r="C10" s="124"/>
      <c r="D10" s="124"/>
      <c r="E10" s="124"/>
      <c r="F10" s="125"/>
    </row>
    <row r="11" spans="1:13" x14ac:dyDescent="0.2">
      <c r="A11" s="135"/>
      <c r="B11" s="124"/>
      <c r="C11" s="124"/>
      <c r="D11" s="124"/>
      <c r="E11" s="124"/>
      <c r="F11" s="125"/>
    </row>
    <row r="12" spans="1:13" x14ac:dyDescent="0.2">
      <c r="A12" s="135"/>
      <c r="B12" s="124"/>
      <c r="C12" s="124"/>
      <c r="D12" s="124"/>
      <c r="E12" s="124"/>
      <c r="F12" s="125"/>
    </row>
    <row r="13" spans="1:13" x14ac:dyDescent="0.2">
      <c r="A13" s="135"/>
      <c r="B13" s="124"/>
      <c r="C13" s="124"/>
      <c r="D13" s="124"/>
      <c r="E13" s="124"/>
      <c r="F13" s="125"/>
    </row>
    <row r="14" spans="1:13" x14ac:dyDescent="0.2">
      <c r="A14" s="135"/>
      <c r="B14" s="124"/>
      <c r="C14" s="124"/>
      <c r="D14" s="124"/>
      <c r="E14" s="124"/>
      <c r="F14" s="125"/>
    </row>
    <row r="15" spans="1:13" x14ac:dyDescent="0.2">
      <c r="A15" s="135"/>
      <c r="B15" s="124"/>
      <c r="C15" s="124"/>
      <c r="D15" s="124"/>
      <c r="E15" s="124"/>
      <c r="F15" s="125"/>
    </row>
    <row r="16" spans="1:13" x14ac:dyDescent="0.2">
      <c r="A16" s="135"/>
      <c r="B16" s="124"/>
      <c r="C16" s="124"/>
      <c r="D16" s="124"/>
      <c r="E16" s="124"/>
      <c r="F16" s="125"/>
    </row>
    <row r="17" spans="1:6" ht="19.7" customHeight="1" x14ac:dyDescent="0.2">
      <c r="A17" s="135"/>
      <c r="B17" s="124"/>
      <c r="C17" s="124"/>
      <c r="D17" s="124"/>
      <c r="E17" s="124"/>
      <c r="F17" s="125"/>
    </row>
    <row r="18" spans="1:6" x14ac:dyDescent="0.2">
      <c r="A18" s="136"/>
      <c r="B18" s="126"/>
      <c r="C18" s="126"/>
      <c r="D18" s="126"/>
      <c r="E18" s="126"/>
      <c r="F18" s="127"/>
    </row>
    <row r="19" spans="1:6" x14ac:dyDescent="0.2">
      <c r="A19" s="137"/>
      <c r="B19" s="138"/>
      <c r="C19" s="138"/>
      <c r="D19" s="138"/>
      <c r="E19" s="138"/>
      <c r="F19" s="139"/>
    </row>
    <row r="20" spans="1:6" ht="15" x14ac:dyDescent="0.25">
      <c r="A20" s="131" t="s">
        <v>284</v>
      </c>
      <c r="B20" s="131"/>
      <c r="C20" s="131"/>
      <c r="D20" s="131"/>
      <c r="E20" s="131"/>
      <c r="F20" s="131"/>
    </row>
    <row r="21" spans="1:6" x14ac:dyDescent="0.2">
      <c r="A21" s="141" t="s">
        <v>357</v>
      </c>
      <c r="B21" s="141"/>
      <c r="C21" s="141"/>
      <c r="D21" s="141"/>
      <c r="E21" s="141"/>
      <c r="F21" s="141"/>
    </row>
    <row r="22" spans="1:6" x14ac:dyDescent="0.2">
      <c r="A22" s="141"/>
      <c r="B22" s="141"/>
      <c r="C22" s="141"/>
      <c r="D22" s="141"/>
      <c r="E22" s="141"/>
      <c r="F22" s="141"/>
    </row>
    <row r="23" spans="1:6" x14ac:dyDescent="0.2">
      <c r="A23" s="141"/>
      <c r="B23" s="141"/>
      <c r="C23" s="141"/>
      <c r="D23" s="141"/>
      <c r="E23" s="141"/>
      <c r="F23" s="141"/>
    </row>
    <row r="24" spans="1:6" x14ac:dyDescent="0.2">
      <c r="A24" s="141"/>
      <c r="B24" s="141"/>
      <c r="C24" s="141"/>
      <c r="D24" s="141"/>
      <c r="E24" s="141"/>
      <c r="F24" s="141"/>
    </row>
    <row r="25" spans="1:6" x14ac:dyDescent="0.2">
      <c r="A25" s="141"/>
      <c r="B25" s="141"/>
      <c r="C25" s="141"/>
      <c r="D25" s="141"/>
      <c r="E25" s="141"/>
      <c r="F25" s="141"/>
    </row>
    <row r="26" spans="1:6" x14ac:dyDescent="0.2">
      <c r="A26" s="142"/>
      <c r="B26" s="142"/>
      <c r="C26" s="142"/>
      <c r="D26" s="142"/>
      <c r="E26" s="142"/>
      <c r="F26" s="142"/>
    </row>
    <row r="27" spans="1:6" ht="14.1" customHeight="1" x14ac:dyDescent="0.2">
      <c r="A27" s="124" t="s">
        <v>358</v>
      </c>
      <c r="B27" s="124"/>
      <c r="C27" s="124"/>
      <c r="D27" s="124"/>
      <c r="E27" s="124"/>
      <c r="F27" s="125"/>
    </row>
    <row r="28" spans="1:6" x14ac:dyDescent="0.2">
      <c r="A28" s="124"/>
      <c r="B28" s="124"/>
      <c r="C28" s="124"/>
      <c r="D28" s="124"/>
      <c r="E28" s="124"/>
      <c r="F28" s="125"/>
    </row>
    <row r="29" spans="1:6" x14ac:dyDescent="0.2">
      <c r="A29" s="124"/>
      <c r="B29" s="124"/>
      <c r="C29" s="124"/>
      <c r="D29" s="124"/>
      <c r="E29" s="124"/>
      <c r="F29" s="125"/>
    </row>
    <row r="30" spans="1:6" x14ac:dyDescent="0.2">
      <c r="A30" s="124"/>
      <c r="B30" s="124"/>
      <c r="C30" s="124"/>
      <c r="D30" s="124"/>
      <c r="E30" s="124"/>
      <c r="F30" s="125"/>
    </row>
    <row r="31" spans="1:6" x14ac:dyDescent="0.2">
      <c r="A31" s="124"/>
      <c r="B31" s="124"/>
      <c r="C31" s="124"/>
      <c r="D31" s="124"/>
      <c r="E31" s="124"/>
      <c r="F31" s="125"/>
    </row>
    <row r="32" spans="1:6" x14ac:dyDescent="0.2">
      <c r="A32" s="124"/>
      <c r="B32" s="124"/>
      <c r="C32" s="124"/>
      <c r="D32" s="124"/>
      <c r="E32" s="124"/>
      <c r="F32" s="125"/>
    </row>
    <row r="33" spans="1:6" x14ac:dyDescent="0.2">
      <c r="A33" s="124"/>
      <c r="B33" s="124"/>
      <c r="C33" s="124"/>
      <c r="D33" s="124"/>
      <c r="E33" s="124"/>
      <c r="F33" s="125"/>
    </row>
    <row r="34" spans="1:6" x14ac:dyDescent="0.2">
      <c r="A34" s="124"/>
      <c r="B34" s="124"/>
      <c r="C34" s="124"/>
      <c r="D34" s="124"/>
      <c r="E34" s="124"/>
      <c r="F34" s="125"/>
    </row>
    <row r="35" spans="1:6" x14ac:dyDescent="0.2">
      <c r="A35" s="124"/>
      <c r="B35" s="124"/>
      <c r="C35" s="124"/>
      <c r="D35" s="124"/>
      <c r="E35" s="124"/>
      <c r="F35" s="125"/>
    </row>
    <row r="36" spans="1:6" x14ac:dyDescent="0.2">
      <c r="A36" s="124"/>
      <c r="B36" s="124"/>
      <c r="C36" s="124"/>
      <c r="D36" s="124"/>
      <c r="E36" s="124"/>
      <c r="F36" s="125"/>
    </row>
    <row r="37" spans="1:6" x14ac:dyDescent="0.2">
      <c r="A37" s="124"/>
      <c r="B37" s="124"/>
      <c r="C37" s="124"/>
      <c r="D37" s="124"/>
      <c r="E37" s="124"/>
      <c r="F37" s="125"/>
    </row>
    <row r="38" spans="1:6" x14ac:dyDescent="0.2">
      <c r="A38" s="124"/>
      <c r="B38" s="124"/>
      <c r="C38" s="124"/>
      <c r="D38" s="124"/>
      <c r="E38" s="124"/>
      <c r="F38" s="125"/>
    </row>
    <row r="39" spans="1:6" x14ac:dyDescent="0.2">
      <c r="A39" s="124"/>
      <c r="B39" s="124"/>
      <c r="C39" s="124"/>
      <c r="D39" s="124"/>
      <c r="E39" s="124"/>
      <c r="F39" s="125"/>
    </row>
    <row r="40" spans="1:6" x14ac:dyDescent="0.2">
      <c r="A40" s="124"/>
      <c r="B40" s="124"/>
      <c r="C40" s="124"/>
      <c r="D40" s="124"/>
      <c r="E40" s="124"/>
      <c r="F40" s="125"/>
    </row>
    <row r="41" spans="1:6" x14ac:dyDescent="0.2">
      <c r="A41" s="124"/>
      <c r="B41" s="124"/>
      <c r="C41" s="124"/>
      <c r="D41" s="124"/>
      <c r="E41" s="124"/>
      <c r="F41" s="125"/>
    </row>
    <row r="42" spans="1:6" x14ac:dyDescent="0.2">
      <c r="A42" s="124"/>
      <c r="B42" s="124"/>
      <c r="C42" s="124"/>
      <c r="D42" s="124"/>
      <c r="E42" s="124"/>
      <c r="F42" s="125"/>
    </row>
    <row r="43" spans="1:6" x14ac:dyDescent="0.2">
      <c r="A43" s="124"/>
      <c r="B43" s="124"/>
      <c r="C43" s="124"/>
      <c r="D43" s="124"/>
      <c r="E43" s="124"/>
      <c r="F43" s="125"/>
    </row>
    <row r="44" spans="1:6" x14ac:dyDescent="0.2">
      <c r="A44" s="124"/>
      <c r="B44" s="124"/>
      <c r="C44" s="124"/>
      <c r="D44" s="124"/>
      <c r="E44" s="124"/>
      <c r="F44" s="125"/>
    </row>
    <row r="45" spans="1:6" ht="18" customHeight="1" x14ac:dyDescent="0.2">
      <c r="A45" s="124"/>
      <c r="B45" s="124"/>
      <c r="C45" s="124"/>
      <c r="D45" s="124"/>
      <c r="E45" s="124"/>
      <c r="F45" s="125"/>
    </row>
    <row r="46" spans="1:6" ht="18" customHeight="1" x14ac:dyDescent="0.2">
      <c r="A46" s="124"/>
      <c r="B46" s="124"/>
      <c r="C46" s="124"/>
      <c r="D46" s="124"/>
      <c r="E46" s="124"/>
      <c r="F46" s="125"/>
    </row>
    <row r="47" spans="1:6" x14ac:dyDescent="0.2">
      <c r="A47" s="124"/>
      <c r="B47" s="124"/>
      <c r="C47" s="124"/>
      <c r="D47" s="124"/>
      <c r="E47" s="124"/>
      <c r="F47" s="125"/>
    </row>
    <row r="48" spans="1:6" x14ac:dyDescent="0.2">
      <c r="A48" s="124"/>
      <c r="B48" s="124"/>
      <c r="C48" s="124"/>
      <c r="D48" s="124"/>
      <c r="E48" s="124"/>
      <c r="F48" s="125"/>
    </row>
    <row r="49" spans="1:10" x14ac:dyDescent="0.2">
      <c r="A49" s="124"/>
      <c r="B49" s="124"/>
      <c r="C49" s="124"/>
      <c r="D49" s="124"/>
      <c r="E49" s="124"/>
      <c r="F49" s="125"/>
    </row>
    <row r="50" spans="1:10" x14ac:dyDescent="0.2">
      <c r="A50" s="124"/>
      <c r="B50" s="124"/>
      <c r="C50" s="124"/>
      <c r="D50" s="124"/>
      <c r="E50" s="124"/>
      <c r="F50" s="125"/>
    </row>
    <row r="51" spans="1:10" x14ac:dyDescent="0.2">
      <c r="A51" s="126"/>
      <c r="B51" s="126"/>
      <c r="C51" s="126"/>
      <c r="D51" s="126"/>
      <c r="E51" s="126"/>
      <c r="F51" s="127"/>
    </row>
    <row r="53" spans="1:10" ht="15.75" x14ac:dyDescent="0.25">
      <c r="A53" s="121" t="s">
        <v>343</v>
      </c>
      <c r="B53" s="122"/>
      <c r="C53" s="122"/>
      <c r="D53" s="122"/>
      <c r="E53" s="122"/>
      <c r="F53" s="123"/>
    </row>
    <row r="54" spans="1:10" x14ac:dyDescent="0.2">
      <c r="A54" s="129"/>
      <c r="B54" s="130" t="s">
        <v>321</v>
      </c>
      <c r="C54" s="130"/>
      <c r="D54" s="130"/>
      <c r="E54" s="130"/>
      <c r="F54" s="130"/>
    </row>
    <row r="55" spans="1:10" x14ac:dyDescent="0.2">
      <c r="A55" s="129"/>
      <c r="B55" s="130"/>
      <c r="C55" s="130"/>
      <c r="D55" s="130"/>
      <c r="E55" s="130"/>
      <c r="F55" s="130"/>
    </row>
    <row r="56" spans="1:10" x14ac:dyDescent="0.2">
      <c r="A56" s="149"/>
      <c r="B56" s="151" t="s">
        <v>322</v>
      </c>
      <c r="C56" s="152"/>
      <c r="D56" s="152"/>
      <c r="E56" s="152"/>
      <c r="F56" s="153"/>
    </row>
    <row r="57" spans="1:10" x14ac:dyDescent="0.2">
      <c r="A57" s="150"/>
      <c r="B57" s="154"/>
      <c r="C57" s="155"/>
      <c r="D57" s="155"/>
      <c r="E57" s="155"/>
      <c r="F57" s="156"/>
    </row>
    <row r="58" spans="1:10" x14ac:dyDescent="0.2">
      <c r="A58" s="157"/>
      <c r="B58" s="158" t="s">
        <v>323</v>
      </c>
      <c r="C58" s="158"/>
      <c r="D58" s="158"/>
      <c r="E58" s="158"/>
      <c r="F58" s="158"/>
    </row>
    <row r="59" spans="1:10" x14ac:dyDescent="0.2">
      <c r="A59" s="157"/>
      <c r="B59" s="158"/>
      <c r="C59" s="158"/>
      <c r="D59" s="158"/>
      <c r="E59" s="158"/>
      <c r="F59" s="158"/>
    </row>
    <row r="60" spans="1:10" ht="18" x14ac:dyDescent="0.25">
      <c r="A60" s="83"/>
    </row>
    <row r="61" spans="1:10" ht="18" x14ac:dyDescent="0.25">
      <c r="A61" s="83"/>
    </row>
    <row r="62" spans="1:10" ht="18" x14ac:dyDescent="0.25">
      <c r="A62" s="83"/>
      <c r="C62" s="109" t="s">
        <v>266</v>
      </c>
      <c r="D62" s="84"/>
      <c r="E62" s="84"/>
      <c r="F62" s="84"/>
      <c r="G62" s="84"/>
      <c r="J62" s="84"/>
    </row>
    <row r="64" spans="1:10" x14ac:dyDescent="0.2">
      <c r="C64" s="69" t="s">
        <v>238</v>
      </c>
      <c r="D64" s="88"/>
      <c r="E64" s="88"/>
      <c r="F64" s="88"/>
      <c r="H64" s="84"/>
      <c r="I64" s="84"/>
    </row>
    <row r="65" spans="3:13" x14ac:dyDescent="0.2">
      <c r="D65" s="89" t="s">
        <v>239</v>
      </c>
      <c r="E65" s="89" t="s">
        <v>240</v>
      </c>
      <c r="F65" s="89" t="s">
        <v>241</v>
      </c>
      <c r="J65" s="108"/>
    </row>
    <row r="66" spans="3:13" ht="14.25" customHeight="1" x14ac:dyDescent="0.2">
      <c r="D66" s="51" t="s">
        <v>242</v>
      </c>
      <c r="E66" s="87">
        <v>1.9199999999999998E-2</v>
      </c>
      <c r="F66" s="161" t="s">
        <v>356</v>
      </c>
      <c r="G66" s="161"/>
      <c r="J66" s="115"/>
    </row>
    <row r="67" spans="3:13" x14ac:dyDescent="0.2">
      <c r="D67" s="51" t="s">
        <v>339</v>
      </c>
      <c r="H67" s="108" t="s">
        <v>268</v>
      </c>
      <c r="I67" s="108"/>
      <c r="J67" s="115"/>
    </row>
    <row r="68" spans="3:13" ht="63.75" x14ac:dyDescent="0.2">
      <c r="H68" s="115" t="s">
        <v>340</v>
      </c>
      <c r="I68" s="115"/>
    </row>
    <row r="69" spans="3:13" x14ac:dyDescent="0.2">
      <c r="C69" s="69" t="s">
        <v>267</v>
      </c>
      <c r="H69" s="115"/>
      <c r="I69" s="115"/>
    </row>
    <row r="70" spans="3:13" x14ac:dyDescent="0.2">
      <c r="E70" s="78" t="s">
        <v>244</v>
      </c>
      <c r="F70" s="78" t="s">
        <v>241</v>
      </c>
      <c r="G70" s="113" t="s">
        <v>344</v>
      </c>
      <c r="J70" s="113"/>
      <c r="K70" s="113"/>
      <c r="L70" s="113"/>
      <c r="M70" s="113"/>
    </row>
    <row r="71" spans="3:13" ht="18" x14ac:dyDescent="0.2">
      <c r="C71" s="97" t="s">
        <v>243</v>
      </c>
      <c r="D71" s="86"/>
      <c r="E71" s="159" t="s">
        <v>363</v>
      </c>
      <c r="F71" s="160"/>
      <c r="G71" s="114"/>
      <c r="J71" s="114"/>
      <c r="K71" s="114"/>
      <c r="L71" s="114"/>
      <c r="M71" s="114"/>
    </row>
    <row r="72" spans="3:13" ht="15" x14ac:dyDescent="0.25">
      <c r="C72" s="85"/>
      <c r="D72" s="90" t="s">
        <v>245</v>
      </c>
      <c r="E72" s="91">
        <v>42762.881700000013</v>
      </c>
      <c r="F72" s="92" t="s">
        <v>280</v>
      </c>
      <c r="G72" s="114" t="s">
        <v>345</v>
      </c>
      <c r="H72" s="113"/>
      <c r="I72" s="113"/>
      <c r="J72" s="114"/>
      <c r="K72" s="114"/>
      <c r="L72" s="114"/>
      <c r="M72" s="114"/>
    </row>
    <row r="73" spans="3:13" ht="27" customHeight="1" x14ac:dyDescent="0.25">
      <c r="C73" s="85"/>
      <c r="D73" s="90" t="s">
        <v>328</v>
      </c>
      <c r="E73" s="110">
        <v>28420.964770642204</v>
      </c>
      <c r="F73" s="13" t="s">
        <v>329</v>
      </c>
      <c r="G73" s="116" t="s">
        <v>346</v>
      </c>
      <c r="H73" s="114"/>
      <c r="I73" s="114"/>
      <c r="J73" s="117"/>
      <c r="K73" s="117"/>
      <c r="L73" s="117"/>
      <c r="M73" s="118"/>
    </row>
    <row r="74" spans="3:13" ht="15" x14ac:dyDescent="0.25">
      <c r="C74" s="85"/>
      <c r="D74" s="90" t="s">
        <v>246</v>
      </c>
      <c r="E74" s="91">
        <v>217.40270727580364</v>
      </c>
      <c r="F74" s="92" t="s">
        <v>256</v>
      </c>
      <c r="G74" s="114" t="s">
        <v>359</v>
      </c>
      <c r="H74" s="114"/>
      <c r="I74" s="114"/>
      <c r="J74" s="114"/>
      <c r="K74" s="114"/>
      <c r="L74" s="114"/>
      <c r="M74" s="114"/>
    </row>
    <row r="75" spans="3:13" ht="15" x14ac:dyDescent="0.25">
      <c r="C75" s="85"/>
      <c r="D75" s="90" t="s">
        <v>248</v>
      </c>
      <c r="E75" s="91">
        <v>372.77122503795374</v>
      </c>
      <c r="F75" s="92" t="s">
        <v>256</v>
      </c>
      <c r="G75" s="114" t="s">
        <v>359</v>
      </c>
      <c r="H75" s="117"/>
      <c r="I75" s="117"/>
      <c r="J75" s="114"/>
      <c r="K75" s="114"/>
      <c r="L75" s="114"/>
      <c r="M75" s="114"/>
    </row>
    <row r="76" spans="3:13" ht="15" x14ac:dyDescent="0.25">
      <c r="C76" s="85"/>
      <c r="D76" s="90" t="s">
        <v>247</v>
      </c>
      <c r="E76" s="91">
        <v>2863.0348727615456</v>
      </c>
      <c r="F76" s="92" t="s">
        <v>256</v>
      </c>
      <c r="G76" s="114" t="s">
        <v>359</v>
      </c>
      <c r="H76" s="114"/>
      <c r="I76" s="114"/>
      <c r="J76" s="114"/>
      <c r="K76" s="114"/>
      <c r="L76" s="114"/>
      <c r="M76" s="114"/>
    </row>
    <row r="77" spans="3:13" ht="14.1" customHeight="1" x14ac:dyDescent="0.2">
      <c r="D77" s="146" t="s">
        <v>360</v>
      </c>
      <c r="E77" s="146"/>
      <c r="F77" s="146"/>
      <c r="H77" s="114"/>
      <c r="I77" s="114"/>
    </row>
    <row r="78" spans="3:13" x14ac:dyDescent="0.2">
      <c r="D78" s="147"/>
      <c r="E78" s="147"/>
      <c r="F78" s="147"/>
      <c r="H78" s="114"/>
      <c r="I78" s="114"/>
    </row>
    <row r="79" spans="3:13" x14ac:dyDescent="0.2">
      <c r="D79" s="147"/>
      <c r="E79" s="147"/>
      <c r="F79" s="147"/>
    </row>
    <row r="80" spans="3:13" x14ac:dyDescent="0.2">
      <c r="D80" s="147"/>
      <c r="E80" s="147"/>
      <c r="F80" s="147"/>
    </row>
    <row r="81" spans="4:6" x14ac:dyDescent="0.2">
      <c r="D81" s="148"/>
      <c r="E81" s="148"/>
      <c r="F81" s="148"/>
    </row>
    <row r="82" spans="4:6" x14ac:dyDescent="0.2">
      <c r="D82" s="99"/>
      <c r="E82" s="99"/>
      <c r="F82" s="99"/>
    </row>
  </sheetData>
  <mergeCells count="21">
    <mergeCell ref="D77:F81"/>
    <mergeCell ref="A56:A57"/>
    <mergeCell ref="B56:F57"/>
    <mergeCell ref="A58:A59"/>
    <mergeCell ref="B58:F59"/>
    <mergeCell ref="E71:F71"/>
    <mergeCell ref="F66:G66"/>
    <mergeCell ref="H2:I2"/>
    <mergeCell ref="A53:F53"/>
    <mergeCell ref="A27:F51"/>
    <mergeCell ref="A5:F5"/>
    <mergeCell ref="A54:A55"/>
    <mergeCell ref="B54:F55"/>
    <mergeCell ref="A20:F20"/>
    <mergeCell ref="A6:F18"/>
    <mergeCell ref="A19:F19"/>
    <mergeCell ref="A4:F4"/>
    <mergeCell ref="A21:F26"/>
    <mergeCell ref="A2:F2"/>
    <mergeCell ref="A3:F3"/>
    <mergeCell ref="H5:I6"/>
  </mergeCells>
  <hyperlinks>
    <hyperlink ref="H8" r:id="rId1" xr:uid="{470B7171-E18E-4EB6-BF7A-FB7E83095011}"/>
    <hyperlink ref="H7" r:id="rId2" xr:uid="{06A52C63-DBB3-461D-BBC9-54E2D2E130E3}"/>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3F29-94A7-4E48-8D23-1ADA018E3E00}">
  <sheetPr>
    <tabColor theme="8"/>
  </sheetPr>
  <dimension ref="A1:N64"/>
  <sheetViews>
    <sheetView zoomScaleNormal="100" workbookViewId="0">
      <selection sqref="A1:K1"/>
    </sheetView>
  </sheetViews>
  <sheetFormatPr defaultColWidth="8.85546875" defaultRowHeight="12.75" x14ac:dyDescent="0.2"/>
  <cols>
    <col min="1" max="1" width="48.140625" style="1" customWidth="1"/>
    <col min="2" max="2" width="17.5703125" style="51" bestFit="1" customWidth="1"/>
    <col min="3" max="9" width="17.5703125" style="51" customWidth="1"/>
    <col min="10" max="10" width="44.5703125" style="51" customWidth="1"/>
    <col min="11" max="11" width="59.140625" style="1" customWidth="1"/>
    <col min="12" max="16384" width="8.85546875" style="51"/>
  </cols>
  <sheetData>
    <row r="1" spans="1:11" ht="40.700000000000003" customHeight="1" x14ac:dyDescent="0.2">
      <c r="A1" s="162" t="s">
        <v>365</v>
      </c>
      <c r="B1" s="162"/>
      <c r="C1" s="162"/>
      <c r="D1" s="162"/>
      <c r="E1" s="162"/>
      <c r="F1" s="162"/>
      <c r="G1" s="162"/>
      <c r="H1" s="162"/>
      <c r="I1" s="162"/>
      <c r="J1" s="162"/>
      <c r="K1" s="163"/>
    </row>
    <row r="2" spans="1:11" s="53" customFormat="1" ht="18" x14ac:dyDescent="0.25">
      <c r="A2" s="30" t="s">
        <v>269</v>
      </c>
      <c r="B2" s="52"/>
      <c r="C2" s="52"/>
      <c r="D2" s="52"/>
      <c r="E2" s="52"/>
      <c r="F2" s="52"/>
      <c r="G2" s="52"/>
      <c r="H2" s="52"/>
      <c r="I2" s="52"/>
      <c r="J2" s="30"/>
      <c r="K2" s="36"/>
    </row>
    <row r="3" spans="1:11" s="55" customFormat="1" x14ac:dyDescent="0.2">
      <c r="A3" s="7" t="s">
        <v>0</v>
      </c>
      <c r="B3" s="164" t="s">
        <v>270</v>
      </c>
      <c r="C3" s="165"/>
      <c r="D3" s="165"/>
      <c r="E3" s="165"/>
      <c r="F3" s="165"/>
      <c r="G3" s="165"/>
      <c r="H3" s="165"/>
      <c r="I3" s="166"/>
      <c r="J3" s="54" t="s">
        <v>1</v>
      </c>
      <c r="K3" s="7" t="s">
        <v>2</v>
      </c>
    </row>
    <row r="4" spans="1:11" s="55" customFormat="1" x14ac:dyDescent="0.2">
      <c r="A4" s="7"/>
      <c r="B4" s="78" t="s">
        <v>257</v>
      </c>
      <c r="C4" s="78" t="s">
        <v>258</v>
      </c>
      <c r="D4" s="78" t="s">
        <v>259</v>
      </c>
      <c r="E4" s="78" t="s">
        <v>260</v>
      </c>
      <c r="F4" s="78" t="s">
        <v>261</v>
      </c>
      <c r="G4" s="78" t="s">
        <v>262</v>
      </c>
      <c r="H4" s="78" t="s">
        <v>263</v>
      </c>
      <c r="I4" s="78" t="s">
        <v>264</v>
      </c>
      <c r="J4" s="54"/>
      <c r="K4" s="7"/>
    </row>
    <row r="5" spans="1:11" ht="137.25" customHeight="1" x14ac:dyDescent="0.2">
      <c r="A5" s="49" t="s">
        <v>43</v>
      </c>
      <c r="B5" s="95"/>
      <c r="C5" s="95"/>
      <c r="D5" s="95"/>
      <c r="E5" s="95"/>
      <c r="F5" s="95"/>
      <c r="G5" s="95"/>
      <c r="H5" s="95"/>
      <c r="I5" s="95"/>
      <c r="J5" s="14" t="s">
        <v>44</v>
      </c>
      <c r="K5" s="8" t="s">
        <v>45</v>
      </c>
    </row>
    <row r="6" spans="1:11" ht="121.5" customHeight="1" x14ac:dyDescent="0.2">
      <c r="A6" s="49" t="s">
        <v>3</v>
      </c>
      <c r="B6" s="95"/>
      <c r="C6" s="95"/>
      <c r="D6" s="95"/>
      <c r="E6" s="95"/>
      <c r="F6" s="95"/>
      <c r="G6" s="95"/>
      <c r="H6" s="95"/>
      <c r="I6" s="95"/>
      <c r="J6" s="8" t="s">
        <v>54</v>
      </c>
      <c r="K6" s="8" t="s">
        <v>55</v>
      </c>
    </row>
    <row r="7" spans="1:11" ht="216.75" x14ac:dyDescent="0.2">
      <c r="A7" s="49" t="s">
        <v>56</v>
      </c>
      <c r="B7" s="95"/>
      <c r="C7" s="95"/>
      <c r="D7" s="95"/>
      <c r="E7" s="95"/>
      <c r="F7" s="95"/>
      <c r="G7" s="95"/>
      <c r="H7" s="95"/>
      <c r="I7" s="95"/>
      <c r="J7" s="14" t="s">
        <v>57</v>
      </c>
      <c r="K7" s="8" t="s">
        <v>58</v>
      </c>
    </row>
    <row r="8" spans="1:11" ht="248.25" customHeight="1" x14ac:dyDescent="0.2">
      <c r="A8" s="49" t="s">
        <v>6</v>
      </c>
      <c r="B8" s="95"/>
      <c r="C8" s="95"/>
      <c r="D8" s="95"/>
      <c r="E8" s="95"/>
      <c r="F8" s="95"/>
      <c r="G8" s="95"/>
      <c r="H8" s="95"/>
      <c r="I8" s="95"/>
      <c r="J8" s="14" t="s">
        <v>59</v>
      </c>
      <c r="K8" s="8" t="s">
        <v>60</v>
      </c>
    </row>
    <row r="9" spans="1:11" ht="73.5" customHeight="1" x14ac:dyDescent="0.2">
      <c r="A9" s="49" t="s">
        <v>7</v>
      </c>
      <c r="B9" s="95"/>
      <c r="C9" s="95"/>
      <c r="D9" s="95"/>
      <c r="E9" s="95"/>
      <c r="F9" s="95"/>
      <c r="G9" s="95"/>
      <c r="H9" s="95"/>
      <c r="I9" s="95"/>
      <c r="J9" s="8" t="s">
        <v>8</v>
      </c>
      <c r="K9" s="8" t="s">
        <v>9</v>
      </c>
    </row>
    <row r="10" spans="1:11" ht="36" customHeight="1" x14ac:dyDescent="0.2">
      <c r="A10" s="49" t="s">
        <v>10</v>
      </c>
      <c r="B10" s="95"/>
      <c r="C10" s="95"/>
      <c r="D10" s="95"/>
      <c r="E10" s="95"/>
      <c r="F10" s="95"/>
      <c r="G10" s="95"/>
      <c r="H10" s="95"/>
      <c r="I10" s="95"/>
      <c r="J10" s="8" t="s">
        <v>11</v>
      </c>
      <c r="K10" s="8" t="s">
        <v>12</v>
      </c>
    </row>
    <row r="11" spans="1:11" ht="110.1" customHeight="1" x14ac:dyDescent="0.2">
      <c r="A11" s="49" t="s">
        <v>13</v>
      </c>
      <c r="B11" s="95"/>
      <c r="C11" s="95"/>
      <c r="D11" s="95"/>
      <c r="E11" s="95"/>
      <c r="F11" s="95"/>
      <c r="G11" s="95"/>
      <c r="H11" s="95"/>
      <c r="I11" s="95"/>
      <c r="J11" s="8" t="s">
        <v>14</v>
      </c>
      <c r="K11" s="8" t="s">
        <v>61</v>
      </c>
    </row>
    <row r="12" spans="1:11" ht="51.75" customHeight="1" x14ac:dyDescent="0.2">
      <c r="A12" s="49" t="s">
        <v>15</v>
      </c>
      <c r="B12" s="95"/>
      <c r="C12" s="95"/>
      <c r="D12" s="95"/>
      <c r="E12" s="95"/>
      <c r="F12" s="95"/>
      <c r="G12" s="95"/>
      <c r="H12" s="95"/>
      <c r="I12" s="95"/>
      <c r="J12" s="8" t="s">
        <v>16</v>
      </c>
      <c r="K12" s="8" t="s">
        <v>17</v>
      </c>
    </row>
    <row r="13" spans="1:11" ht="21" customHeight="1" x14ac:dyDescent="0.2">
      <c r="A13" s="7" t="s">
        <v>361</v>
      </c>
      <c r="B13" s="60">
        <f t="shared" ref="B13:I13" si="0">SUM(B5:B12)</f>
        <v>0</v>
      </c>
      <c r="C13" s="60">
        <f t="shared" si="0"/>
        <v>0</v>
      </c>
      <c r="D13" s="60">
        <f t="shared" si="0"/>
        <v>0</v>
      </c>
      <c r="E13" s="60">
        <f t="shared" si="0"/>
        <v>0</v>
      </c>
      <c r="F13" s="60">
        <f t="shared" si="0"/>
        <v>0</v>
      </c>
      <c r="G13" s="60">
        <f t="shared" si="0"/>
        <v>0</v>
      </c>
      <c r="H13" s="60">
        <f t="shared" si="0"/>
        <v>0</v>
      </c>
      <c r="I13" s="60">
        <f t="shared" si="0"/>
        <v>0</v>
      </c>
    </row>
    <row r="14" spans="1:11" x14ac:dyDescent="0.2">
      <c r="K14" s="6"/>
    </row>
    <row r="15" spans="1:11" ht="18" x14ac:dyDescent="0.25">
      <c r="A15" s="30" t="s">
        <v>271</v>
      </c>
      <c r="B15" s="56"/>
      <c r="C15" s="56"/>
      <c r="D15" s="56"/>
      <c r="E15" s="56"/>
      <c r="F15" s="56"/>
      <c r="G15" s="56"/>
      <c r="H15" s="56"/>
      <c r="I15" s="56"/>
      <c r="J15" s="57"/>
      <c r="K15" s="51"/>
    </row>
    <row r="16" spans="1:11" s="55" customFormat="1" x14ac:dyDescent="0.2">
      <c r="A16" s="7" t="s">
        <v>0</v>
      </c>
      <c r="B16" s="164" t="s">
        <v>46</v>
      </c>
      <c r="C16" s="165"/>
      <c r="D16" s="165"/>
      <c r="E16" s="165"/>
      <c r="F16" s="165"/>
      <c r="G16" s="165"/>
      <c r="H16" s="165"/>
      <c r="I16" s="166"/>
      <c r="J16" s="78" t="s">
        <v>272</v>
      </c>
    </row>
    <row r="17" spans="1:11" s="69" customFormat="1" x14ac:dyDescent="0.2">
      <c r="A17" s="7"/>
      <c r="B17" s="78" t="s">
        <v>257</v>
      </c>
      <c r="C17" s="78" t="s">
        <v>258</v>
      </c>
      <c r="D17" s="78" t="s">
        <v>259</v>
      </c>
      <c r="E17" s="78" t="s">
        <v>260</v>
      </c>
      <c r="F17" s="78" t="s">
        <v>261</v>
      </c>
      <c r="G17" s="78" t="s">
        <v>262</v>
      </c>
      <c r="H17" s="78" t="s">
        <v>263</v>
      </c>
      <c r="I17" s="78" t="s">
        <v>264</v>
      </c>
      <c r="J17" s="78"/>
    </row>
    <row r="18" spans="1:11" x14ac:dyDescent="0.2">
      <c r="A18" s="49" t="s">
        <v>64</v>
      </c>
      <c r="B18" s="93"/>
      <c r="C18" s="93"/>
      <c r="D18" s="93"/>
      <c r="E18" s="93"/>
      <c r="F18" s="93"/>
      <c r="G18" s="93"/>
      <c r="H18" s="93"/>
      <c r="I18" s="93"/>
      <c r="J18" s="13" t="s">
        <v>237</v>
      </c>
      <c r="K18" s="51"/>
    </row>
    <row r="19" spans="1:11" x14ac:dyDescent="0.2">
      <c r="A19" s="103" t="s">
        <v>22</v>
      </c>
      <c r="B19" s="93"/>
      <c r="C19" s="93"/>
      <c r="D19" s="93"/>
      <c r="E19" s="93"/>
      <c r="F19" s="93"/>
      <c r="G19" s="93"/>
      <c r="H19" s="93"/>
      <c r="I19" s="93"/>
      <c r="J19" s="8" t="s">
        <v>330</v>
      </c>
      <c r="K19" s="51"/>
    </row>
    <row r="20" spans="1:11" x14ac:dyDescent="0.2">
      <c r="A20" s="75" t="s">
        <v>318</v>
      </c>
      <c r="B20" s="93"/>
      <c r="C20" s="93"/>
      <c r="D20" s="93"/>
      <c r="E20" s="93"/>
      <c r="F20" s="93"/>
      <c r="G20" s="93"/>
      <c r="H20" s="93"/>
      <c r="I20" s="93"/>
      <c r="J20" s="13" t="s">
        <v>253</v>
      </c>
      <c r="K20" s="51"/>
    </row>
    <row r="21" spans="1:11" ht="25.5" x14ac:dyDescent="0.2">
      <c r="A21" s="75" t="s">
        <v>319</v>
      </c>
      <c r="B21" s="93"/>
      <c r="C21" s="93"/>
      <c r="D21" s="93"/>
      <c r="E21" s="93"/>
      <c r="F21" s="93"/>
      <c r="G21" s="93"/>
      <c r="H21" s="93"/>
      <c r="I21" s="93"/>
      <c r="J21" s="13" t="s">
        <v>254</v>
      </c>
      <c r="K21" s="51"/>
    </row>
    <row r="22" spans="1:11" x14ac:dyDescent="0.2">
      <c r="A22" s="21" t="s">
        <v>320</v>
      </c>
      <c r="B22" s="93"/>
      <c r="C22" s="93"/>
      <c r="D22" s="93"/>
      <c r="E22" s="93"/>
      <c r="F22" s="93"/>
      <c r="G22" s="93"/>
      <c r="H22" s="93"/>
      <c r="I22" s="93"/>
      <c r="J22" s="13" t="s">
        <v>255</v>
      </c>
      <c r="K22" s="51"/>
    </row>
    <row r="23" spans="1:11" x14ac:dyDescent="0.2">
      <c r="K23" s="6"/>
    </row>
    <row r="24" spans="1:11" ht="18" x14ac:dyDescent="0.25">
      <c r="A24" s="30" t="s">
        <v>273</v>
      </c>
      <c r="B24" s="56"/>
      <c r="C24" s="56"/>
      <c r="D24" s="56"/>
      <c r="E24" s="56"/>
      <c r="F24" s="56"/>
      <c r="G24" s="56"/>
      <c r="H24" s="56"/>
      <c r="I24" s="56"/>
      <c r="J24" s="57"/>
      <c r="K24" s="32"/>
    </row>
    <row r="25" spans="1:11" s="55" customFormat="1" x14ac:dyDescent="0.2">
      <c r="A25" s="7" t="s">
        <v>0</v>
      </c>
      <c r="B25" s="164" t="s">
        <v>270</v>
      </c>
      <c r="C25" s="165"/>
      <c r="D25" s="165"/>
      <c r="E25" s="165"/>
      <c r="F25" s="165"/>
      <c r="G25" s="165"/>
      <c r="H25" s="165"/>
      <c r="I25" s="166"/>
      <c r="J25" s="50" t="s">
        <v>249</v>
      </c>
      <c r="K25" s="7" t="s">
        <v>281</v>
      </c>
    </row>
    <row r="26" spans="1:11" s="69" customFormat="1" x14ac:dyDescent="0.2">
      <c r="A26" s="7"/>
      <c r="B26" s="78" t="s">
        <v>257</v>
      </c>
      <c r="C26" s="78" t="s">
        <v>258</v>
      </c>
      <c r="D26" s="78" t="s">
        <v>259</v>
      </c>
      <c r="E26" s="78" t="s">
        <v>260</v>
      </c>
      <c r="F26" s="78" t="s">
        <v>261</v>
      </c>
      <c r="G26" s="78" t="s">
        <v>262</v>
      </c>
      <c r="H26" s="78" t="s">
        <v>263</v>
      </c>
      <c r="I26" s="78" t="s">
        <v>264</v>
      </c>
      <c r="J26" s="78"/>
      <c r="K26" s="7"/>
    </row>
    <row r="27" spans="1:11" ht="25.5" x14ac:dyDescent="0.2">
      <c r="A27" s="49" t="s">
        <v>64</v>
      </c>
      <c r="B27" s="60">
        <f>B18*'Reference Data'!$E$72/1000</f>
        <v>0</v>
      </c>
      <c r="C27" s="60">
        <f>C18*'Reference Data'!$E$72/1000</f>
        <v>0</v>
      </c>
      <c r="D27" s="60">
        <f>D18*'Reference Data'!$E$72/1000</f>
        <v>0</v>
      </c>
      <c r="E27" s="60">
        <f>E18*'Reference Data'!$E$72/1000</f>
        <v>0</v>
      </c>
      <c r="F27" s="60">
        <f>F18*'Reference Data'!$E$72/1000</f>
        <v>0</v>
      </c>
      <c r="G27" s="60">
        <f>G18*'Reference Data'!$E$72/1000</f>
        <v>0</v>
      </c>
      <c r="H27" s="60">
        <f>H18*'Reference Data'!$E$72/1000</f>
        <v>0</v>
      </c>
      <c r="I27" s="60">
        <f>I18*'Reference Data'!$E$72/1000</f>
        <v>0</v>
      </c>
      <c r="J27" s="80" t="str">
        <f>ROUND('Reference Data'!E72,2)&amp;" "&amp;'Reference Data'!F72</f>
        <v>42762.88 kg CH4/AGRU</v>
      </c>
      <c r="K27" s="49" t="s">
        <v>66</v>
      </c>
    </row>
    <row r="28" spans="1:11" ht="114.75" x14ac:dyDescent="0.2">
      <c r="A28" s="103" t="s">
        <v>22</v>
      </c>
      <c r="B28" s="60">
        <f>B19*'Reference Data'!$E$73/1000</f>
        <v>0</v>
      </c>
      <c r="C28" s="60">
        <f>C19*'Reference Data'!$E$73/1000</f>
        <v>0</v>
      </c>
      <c r="D28" s="60">
        <f>D19*'Reference Data'!$E$73/1000</f>
        <v>0</v>
      </c>
      <c r="E28" s="60">
        <f>E19*'Reference Data'!$E$73/1000</f>
        <v>0</v>
      </c>
      <c r="F28" s="60">
        <f>F19*'Reference Data'!$E$73/1000</f>
        <v>0</v>
      </c>
      <c r="G28" s="60">
        <f>G19*'Reference Data'!$E$73/1000</f>
        <v>0</v>
      </c>
      <c r="H28" s="60">
        <f>H19*'Reference Data'!$E$73/1000</f>
        <v>0</v>
      </c>
      <c r="I28" s="60">
        <f>I19*'Reference Data'!$E$73/1000</f>
        <v>0</v>
      </c>
      <c r="J28" s="80" t="str">
        <f>ROUND('Reference Data'!E73,2)&amp;" "&amp;'Reference Data'!F73</f>
        <v>28420.96 kg CH4/dry seal compressor</v>
      </c>
      <c r="K28" s="104" t="s">
        <v>355</v>
      </c>
    </row>
    <row r="29" spans="1:11" ht="25.5" x14ac:dyDescent="0.2">
      <c r="A29" s="75" t="s">
        <v>318</v>
      </c>
      <c r="B29" s="60">
        <f>B20*'Reference Data'!$E$74/1000</f>
        <v>0</v>
      </c>
      <c r="C29" s="60">
        <f>C20*'Reference Data'!$E$74/1000</f>
        <v>0</v>
      </c>
      <c r="D29" s="60">
        <f>D20*'Reference Data'!$E$74/1000</f>
        <v>0</v>
      </c>
      <c r="E29" s="60">
        <f>E20*'Reference Data'!$E$74/1000</f>
        <v>0</v>
      </c>
      <c r="F29" s="60">
        <f>F20*'Reference Data'!$E$74/1000</f>
        <v>0</v>
      </c>
      <c r="G29" s="60">
        <f>G20*'Reference Data'!$E$74/1000</f>
        <v>0</v>
      </c>
      <c r="H29" s="60">
        <f>H20*'Reference Data'!$E$74/1000</f>
        <v>0</v>
      </c>
      <c r="I29" s="60">
        <f>I20*'Reference Data'!$E$74/1000</f>
        <v>0</v>
      </c>
      <c r="J29" s="80" t="str">
        <f>ROUND('Reference Data'!E74,2)&amp;" "&amp;'Reference Data'!F74</f>
        <v>217.4 kg CH4/PC</v>
      </c>
      <c r="K29" s="76" t="s">
        <v>274</v>
      </c>
    </row>
    <row r="30" spans="1:11" ht="25.5" x14ac:dyDescent="0.2">
      <c r="A30" s="75" t="s">
        <v>319</v>
      </c>
      <c r="B30" s="60">
        <f>B21*'Reference Data'!$E$75/1000</f>
        <v>0</v>
      </c>
      <c r="C30" s="60">
        <f>C21*'Reference Data'!$E$75/1000</f>
        <v>0</v>
      </c>
      <c r="D30" s="60">
        <f>D21*'Reference Data'!$E$75/1000</f>
        <v>0</v>
      </c>
      <c r="E30" s="60">
        <f>E21*'Reference Data'!$E$75/1000</f>
        <v>0</v>
      </c>
      <c r="F30" s="60">
        <f>F21*'Reference Data'!$E$75/1000</f>
        <v>0</v>
      </c>
      <c r="G30" s="60">
        <f>G21*'Reference Data'!$E$75/1000</f>
        <v>0</v>
      </c>
      <c r="H30" s="60">
        <f>H21*'Reference Data'!$E$75/1000</f>
        <v>0</v>
      </c>
      <c r="I30" s="60">
        <f>I21*'Reference Data'!$E$75/1000</f>
        <v>0</v>
      </c>
      <c r="J30" s="80" t="str">
        <f>ROUND('Reference Data'!E75,2)&amp;" "&amp;'Reference Data'!F75</f>
        <v>372.77 kg CH4/PC</v>
      </c>
      <c r="K30" s="76" t="s">
        <v>275</v>
      </c>
    </row>
    <row r="31" spans="1:11" ht="25.5" x14ac:dyDescent="0.2">
      <c r="A31" s="75" t="s">
        <v>320</v>
      </c>
      <c r="B31" s="60">
        <f>B22*'Reference Data'!$E$76/1000</f>
        <v>0</v>
      </c>
      <c r="C31" s="60">
        <f>C22*'Reference Data'!$E$76/1000</f>
        <v>0</v>
      </c>
      <c r="D31" s="60">
        <f>D22*'Reference Data'!$E$76/1000</f>
        <v>0</v>
      </c>
      <c r="E31" s="60">
        <f>E22*'Reference Data'!$E$76/1000</f>
        <v>0</v>
      </c>
      <c r="F31" s="60">
        <f>F22*'Reference Data'!$E$76/1000</f>
        <v>0</v>
      </c>
      <c r="G31" s="60">
        <f>G22*'Reference Data'!$E$76/1000</f>
        <v>0</v>
      </c>
      <c r="H31" s="60">
        <f>H22*'Reference Data'!$E$76/1000</f>
        <v>0</v>
      </c>
      <c r="I31" s="60">
        <f>I22*'Reference Data'!$E$76/1000</f>
        <v>0</v>
      </c>
      <c r="J31" s="80" t="str">
        <f>ROUND('Reference Data'!E76,2)&amp;" "&amp;'Reference Data'!F76</f>
        <v>2863.03 kg CH4/PC</v>
      </c>
      <c r="K31" s="76" t="s">
        <v>276</v>
      </c>
    </row>
    <row r="32" spans="1:11" ht="18.75" customHeight="1" x14ac:dyDescent="0.2">
      <c r="A32" s="7" t="s">
        <v>362</v>
      </c>
      <c r="B32" s="60">
        <f>SUM(B27:B31)</f>
        <v>0</v>
      </c>
      <c r="C32" s="60">
        <f t="shared" ref="C32:I32" si="1">SUM(C27:C31)</f>
        <v>0</v>
      </c>
      <c r="D32" s="60">
        <f t="shared" si="1"/>
        <v>0</v>
      </c>
      <c r="E32" s="60">
        <f t="shared" si="1"/>
        <v>0</v>
      </c>
      <c r="F32" s="60">
        <f t="shared" si="1"/>
        <v>0</v>
      </c>
      <c r="G32" s="60">
        <f t="shared" si="1"/>
        <v>0</v>
      </c>
      <c r="H32" s="60">
        <f t="shared" si="1"/>
        <v>0</v>
      </c>
      <c r="I32" s="60">
        <f t="shared" si="1"/>
        <v>0</v>
      </c>
    </row>
    <row r="34" spans="1:10" ht="18" x14ac:dyDescent="0.25">
      <c r="A34" s="30" t="s">
        <v>277</v>
      </c>
      <c r="B34" s="57"/>
      <c r="C34" s="57"/>
      <c r="D34" s="57"/>
      <c r="E34" s="57"/>
      <c r="F34" s="57"/>
      <c r="G34" s="57"/>
      <c r="H34" s="57"/>
      <c r="I34" s="57"/>
    </row>
    <row r="35" spans="1:10" ht="25.5" x14ac:dyDescent="0.2">
      <c r="A35" s="7" t="s">
        <v>331</v>
      </c>
      <c r="B35" s="60">
        <f>B13+B32</f>
        <v>0</v>
      </c>
      <c r="C35" s="60">
        <f t="shared" ref="C35:I35" si="2">C13+C32</f>
        <v>0</v>
      </c>
      <c r="D35" s="60">
        <f t="shared" si="2"/>
        <v>0</v>
      </c>
      <c r="E35" s="60">
        <f t="shared" si="2"/>
        <v>0</v>
      </c>
      <c r="F35" s="60">
        <f t="shared" si="2"/>
        <v>0</v>
      </c>
      <c r="G35" s="60">
        <f t="shared" si="2"/>
        <v>0</v>
      </c>
      <c r="H35" s="60">
        <f t="shared" si="2"/>
        <v>0</v>
      </c>
      <c r="I35" s="60">
        <f t="shared" si="2"/>
        <v>0</v>
      </c>
    </row>
    <row r="37" spans="1:10" ht="18" x14ac:dyDescent="0.25">
      <c r="A37" s="30" t="s">
        <v>278</v>
      </c>
      <c r="B37" s="57"/>
      <c r="C37" s="57"/>
      <c r="D37" s="57"/>
      <c r="E37" s="57"/>
      <c r="F37" s="57"/>
      <c r="G37" s="57"/>
      <c r="H37" s="57"/>
      <c r="I37" s="57"/>
      <c r="J37" s="57"/>
    </row>
    <row r="38" spans="1:10" x14ac:dyDescent="0.2">
      <c r="A38" s="7" t="s">
        <v>25</v>
      </c>
      <c r="B38" s="164" t="s">
        <v>26</v>
      </c>
      <c r="C38" s="165"/>
      <c r="D38" s="165"/>
      <c r="E38" s="165"/>
      <c r="F38" s="165"/>
      <c r="G38" s="165"/>
      <c r="H38" s="165"/>
      <c r="I38" s="166"/>
      <c r="J38" s="54" t="s">
        <v>27</v>
      </c>
    </row>
    <row r="39" spans="1:10" ht="38.25" x14ac:dyDescent="0.2">
      <c r="A39" s="15" t="s">
        <v>304</v>
      </c>
      <c r="B39" s="96"/>
      <c r="C39" s="96"/>
      <c r="D39" s="96"/>
      <c r="E39" s="96"/>
      <c r="F39" s="96"/>
      <c r="G39" s="96"/>
      <c r="H39" s="96"/>
      <c r="I39" s="96"/>
      <c r="J39" s="49" t="s">
        <v>298</v>
      </c>
    </row>
    <row r="40" spans="1:10" ht="51" x14ac:dyDescent="0.2">
      <c r="A40" s="49" t="s">
        <v>303</v>
      </c>
      <c r="B40" s="102">
        <v>1.2350000000000001</v>
      </c>
      <c r="C40" s="102">
        <v>1.2350000000000001</v>
      </c>
      <c r="D40" s="102">
        <v>1.2350000000000001</v>
      </c>
      <c r="E40" s="102">
        <v>1.2350000000000001</v>
      </c>
      <c r="F40" s="102">
        <v>1.2350000000000001</v>
      </c>
      <c r="G40" s="102">
        <v>1.2350000000000001</v>
      </c>
      <c r="H40" s="102">
        <v>1.2350000000000001</v>
      </c>
      <c r="I40" s="102">
        <v>1.2350000000000001</v>
      </c>
      <c r="J40" s="49" t="s">
        <v>294</v>
      </c>
    </row>
    <row r="41" spans="1:10" ht="39" customHeight="1" x14ac:dyDescent="0.2">
      <c r="A41" s="49" t="s">
        <v>305</v>
      </c>
      <c r="B41" s="72">
        <f>IFERROR(B39*B40,"Needs Data")</f>
        <v>0</v>
      </c>
      <c r="C41" s="72">
        <f t="shared" ref="C41:I41" si="3">IFERROR(C39*C40,"Needs Data")</f>
        <v>0</v>
      </c>
      <c r="D41" s="72">
        <f t="shared" si="3"/>
        <v>0</v>
      </c>
      <c r="E41" s="72">
        <f t="shared" si="3"/>
        <v>0</v>
      </c>
      <c r="F41" s="72">
        <f t="shared" si="3"/>
        <v>0</v>
      </c>
      <c r="G41" s="72">
        <f t="shared" si="3"/>
        <v>0</v>
      </c>
      <c r="H41" s="72">
        <f t="shared" si="3"/>
        <v>0</v>
      </c>
      <c r="I41" s="72">
        <f t="shared" si="3"/>
        <v>0</v>
      </c>
      <c r="J41" s="49" t="s">
        <v>332</v>
      </c>
    </row>
    <row r="42" spans="1:10" ht="51.75" customHeight="1" x14ac:dyDescent="0.2">
      <c r="A42" s="49" t="s">
        <v>302</v>
      </c>
      <c r="B42" s="96"/>
      <c r="C42" s="96"/>
      <c r="D42" s="96"/>
      <c r="E42" s="96"/>
      <c r="F42" s="96"/>
      <c r="G42" s="96"/>
      <c r="H42" s="96"/>
      <c r="I42" s="96"/>
      <c r="J42" s="49" t="s">
        <v>299</v>
      </c>
    </row>
    <row r="43" spans="1:10" ht="72" customHeight="1" x14ac:dyDescent="0.2">
      <c r="A43" s="49" t="s">
        <v>306</v>
      </c>
      <c r="B43" s="101">
        <v>3.82</v>
      </c>
      <c r="C43" s="101">
        <v>3.82</v>
      </c>
      <c r="D43" s="101">
        <v>3.82</v>
      </c>
      <c r="E43" s="101">
        <v>3.82</v>
      </c>
      <c r="F43" s="101">
        <v>3.82</v>
      </c>
      <c r="G43" s="101">
        <v>3.82</v>
      </c>
      <c r="H43" s="101">
        <v>3.82</v>
      </c>
      <c r="I43" s="101">
        <v>3.82</v>
      </c>
      <c r="J43" s="49" t="s">
        <v>296</v>
      </c>
    </row>
    <row r="44" spans="1:10" ht="40.5" customHeight="1" x14ac:dyDescent="0.2">
      <c r="A44" s="49" t="s">
        <v>327</v>
      </c>
      <c r="B44" s="72">
        <f>IFERROR(B42*B43,"Needs Data")</f>
        <v>0</v>
      </c>
      <c r="C44" s="72">
        <f t="shared" ref="C44" si="4">IFERROR(C42*C43,"Needs Data")</f>
        <v>0</v>
      </c>
      <c r="D44" s="72">
        <f t="shared" ref="D44" si="5">IFERROR(D42*D43,"Needs Data")</f>
        <v>0</v>
      </c>
      <c r="E44" s="72">
        <f t="shared" ref="E44" si="6">IFERROR(E42*E43,"Needs Data")</f>
        <v>0</v>
      </c>
      <c r="F44" s="72">
        <f t="shared" ref="F44" si="7">IFERROR(F42*F43,"Needs Data")</f>
        <v>0</v>
      </c>
      <c r="G44" s="72">
        <f t="shared" ref="G44" si="8">IFERROR(G42*G43,"Needs Data")</f>
        <v>0</v>
      </c>
      <c r="H44" s="72">
        <f t="shared" ref="H44" si="9">IFERROR(H42*H43,"Needs Data")</f>
        <v>0</v>
      </c>
      <c r="I44" s="72">
        <f t="shared" ref="I44" si="10">IFERROR(I42*I43,"Needs Data")</f>
        <v>0</v>
      </c>
      <c r="J44" s="49" t="s">
        <v>333</v>
      </c>
    </row>
    <row r="45" spans="1:10" ht="66" customHeight="1" x14ac:dyDescent="0.2">
      <c r="A45" s="49" t="s">
        <v>29</v>
      </c>
      <c r="B45" s="61" t="str">
        <f>IFERROR(B41/(B41+B44),"Needs Data")</f>
        <v>Needs Data</v>
      </c>
      <c r="C45" s="61" t="str">
        <f t="shared" ref="C45:I45" si="11">IFERROR(C41/(C41+C44),"Needs Data")</f>
        <v>Needs Data</v>
      </c>
      <c r="D45" s="61" t="str">
        <f t="shared" si="11"/>
        <v>Needs Data</v>
      </c>
      <c r="E45" s="61" t="str">
        <f t="shared" si="11"/>
        <v>Needs Data</v>
      </c>
      <c r="F45" s="61" t="str">
        <f t="shared" si="11"/>
        <v>Needs Data</v>
      </c>
      <c r="G45" s="61" t="str">
        <f t="shared" si="11"/>
        <v>Needs Data</v>
      </c>
      <c r="H45" s="61" t="str">
        <f t="shared" si="11"/>
        <v>Needs Data</v>
      </c>
      <c r="I45" s="61" t="str">
        <f t="shared" si="11"/>
        <v>Needs Data</v>
      </c>
      <c r="J45" s="49" t="s">
        <v>334</v>
      </c>
    </row>
    <row r="46" spans="1:10" ht="66" customHeight="1" x14ac:dyDescent="0.2">
      <c r="A46" s="66" t="s">
        <v>250</v>
      </c>
      <c r="B46" s="70">
        <f>SUM(B6,B7,B8,B9,B10,B27,B28)</f>
        <v>0</v>
      </c>
      <c r="C46" s="70">
        <f t="shared" ref="C46:I46" si="12">SUM(C6,C7,C8,C9,C10,C27,C28)</f>
        <v>0</v>
      </c>
      <c r="D46" s="70">
        <f t="shared" si="12"/>
        <v>0</v>
      </c>
      <c r="E46" s="70">
        <f t="shared" si="12"/>
        <v>0</v>
      </c>
      <c r="F46" s="70">
        <f t="shared" si="12"/>
        <v>0</v>
      </c>
      <c r="G46" s="70">
        <f t="shared" si="12"/>
        <v>0</v>
      </c>
      <c r="H46" s="70">
        <f t="shared" si="12"/>
        <v>0</v>
      </c>
      <c r="I46" s="70">
        <f t="shared" si="12"/>
        <v>0</v>
      </c>
      <c r="J46" s="66" t="s">
        <v>282</v>
      </c>
    </row>
    <row r="47" spans="1:10" ht="66" customHeight="1" x14ac:dyDescent="0.2">
      <c r="A47" s="66" t="s">
        <v>251</v>
      </c>
      <c r="B47" s="71" t="str">
        <f>IFERROR((SUM(B5,B11,B12,B29,B30,B31)*B45),"Needs Data")</f>
        <v>Needs Data</v>
      </c>
      <c r="C47" s="71" t="str">
        <f t="shared" ref="C47:I47" si="13">IFERROR((SUM(C5,C11,C12,C29,C30,C31)*C45),"Needs Data")</f>
        <v>Needs Data</v>
      </c>
      <c r="D47" s="71" t="str">
        <f t="shared" si="13"/>
        <v>Needs Data</v>
      </c>
      <c r="E47" s="71" t="str">
        <f t="shared" si="13"/>
        <v>Needs Data</v>
      </c>
      <c r="F47" s="71" t="str">
        <f t="shared" si="13"/>
        <v>Needs Data</v>
      </c>
      <c r="G47" s="71" t="str">
        <f t="shared" si="13"/>
        <v>Needs Data</v>
      </c>
      <c r="H47" s="71" t="str">
        <f t="shared" si="13"/>
        <v>Needs Data</v>
      </c>
      <c r="I47" s="71" t="str">
        <f t="shared" si="13"/>
        <v>Needs Data</v>
      </c>
      <c r="J47" s="66" t="s">
        <v>283</v>
      </c>
    </row>
    <row r="48" spans="1:10" ht="36.75" customHeight="1" x14ac:dyDescent="0.2">
      <c r="A48" s="49" t="s">
        <v>252</v>
      </c>
      <c r="B48" s="72">
        <f>SUM(B46:B47)</f>
        <v>0</v>
      </c>
      <c r="C48" s="72">
        <f t="shared" ref="C48:I48" si="14">SUM(C46:C47)</f>
        <v>0</v>
      </c>
      <c r="D48" s="72">
        <f t="shared" si="14"/>
        <v>0</v>
      </c>
      <c r="E48" s="72">
        <f t="shared" si="14"/>
        <v>0</v>
      </c>
      <c r="F48" s="72">
        <f t="shared" si="14"/>
        <v>0</v>
      </c>
      <c r="G48" s="72">
        <f t="shared" si="14"/>
        <v>0</v>
      </c>
      <c r="H48" s="72">
        <f t="shared" si="14"/>
        <v>0</v>
      </c>
      <c r="I48" s="72">
        <f t="shared" si="14"/>
        <v>0</v>
      </c>
      <c r="J48" s="49" t="s">
        <v>335</v>
      </c>
    </row>
    <row r="49" spans="1:14" ht="49.5" customHeight="1" x14ac:dyDescent="0.2">
      <c r="A49" s="20" t="s">
        <v>83</v>
      </c>
      <c r="B49" s="167">
        <f>SUM(B48:I48)</f>
        <v>0</v>
      </c>
      <c r="C49" s="168"/>
      <c r="D49" s="168"/>
      <c r="E49" s="168"/>
      <c r="F49" s="168"/>
      <c r="G49" s="168"/>
      <c r="H49" s="168"/>
      <c r="I49" s="168"/>
      <c r="J49" s="49" t="s">
        <v>336</v>
      </c>
    </row>
    <row r="51" spans="1:14" ht="18" x14ac:dyDescent="0.25">
      <c r="A51" s="30" t="s">
        <v>279</v>
      </c>
      <c r="B51" s="57"/>
      <c r="C51" s="57"/>
      <c r="D51" s="57"/>
      <c r="E51" s="57"/>
      <c r="F51" s="57"/>
      <c r="G51" s="57"/>
      <c r="H51" s="57"/>
      <c r="I51" s="57"/>
      <c r="J51" s="57"/>
      <c r="K51" s="32"/>
    </row>
    <row r="52" spans="1:14" x14ac:dyDescent="0.2">
      <c r="A52" s="7" t="s">
        <v>86</v>
      </c>
      <c r="B52" s="176" t="s">
        <v>26</v>
      </c>
      <c r="C52" s="177"/>
      <c r="D52" s="177"/>
      <c r="E52" s="177"/>
      <c r="F52" s="177"/>
      <c r="G52" s="177"/>
      <c r="H52" s="177"/>
      <c r="I52" s="178"/>
      <c r="J52" s="179" t="s">
        <v>27</v>
      </c>
      <c r="K52" s="180"/>
    </row>
    <row r="53" spans="1:14" ht="39" customHeight="1" x14ac:dyDescent="0.2">
      <c r="A53" s="49" t="s">
        <v>31</v>
      </c>
      <c r="B53" s="105">
        <v>0.87</v>
      </c>
      <c r="C53" s="105">
        <v>0.87</v>
      </c>
      <c r="D53" s="105">
        <v>0.87</v>
      </c>
      <c r="E53" s="105">
        <v>0.87</v>
      </c>
      <c r="F53" s="105">
        <v>0.87</v>
      </c>
      <c r="G53" s="105">
        <v>0.87</v>
      </c>
      <c r="H53" s="105">
        <v>0.87</v>
      </c>
      <c r="I53" s="105">
        <v>0.87</v>
      </c>
      <c r="J53" s="181" t="s">
        <v>301</v>
      </c>
      <c r="K53" s="182"/>
    </row>
    <row r="54" spans="1:14" ht="36" customHeight="1" x14ac:dyDescent="0.2">
      <c r="A54" s="49" t="s">
        <v>324</v>
      </c>
      <c r="B54" s="72">
        <f>B39</f>
        <v>0</v>
      </c>
      <c r="C54" s="72">
        <f t="shared" ref="C54:I54" si="15">C39</f>
        <v>0</v>
      </c>
      <c r="D54" s="72">
        <f t="shared" si="15"/>
        <v>0</v>
      </c>
      <c r="E54" s="72">
        <f t="shared" si="15"/>
        <v>0</v>
      </c>
      <c r="F54" s="72">
        <f t="shared" si="15"/>
        <v>0</v>
      </c>
      <c r="G54" s="72">
        <f t="shared" si="15"/>
        <v>0</v>
      </c>
      <c r="H54" s="72">
        <f t="shared" si="15"/>
        <v>0</v>
      </c>
      <c r="I54" s="72">
        <f t="shared" si="15"/>
        <v>0</v>
      </c>
      <c r="J54" s="181" t="s">
        <v>300</v>
      </c>
      <c r="K54" s="182"/>
    </row>
    <row r="55" spans="1:14" ht="24.75" customHeight="1" x14ac:dyDescent="0.2">
      <c r="A55" s="49" t="s">
        <v>325</v>
      </c>
      <c r="B55" s="72">
        <f>B54*B53</f>
        <v>0</v>
      </c>
      <c r="C55" s="72">
        <f t="shared" ref="C55:I55" si="16">C54*C53</f>
        <v>0</v>
      </c>
      <c r="D55" s="72">
        <f t="shared" si="16"/>
        <v>0</v>
      </c>
      <c r="E55" s="72">
        <f t="shared" si="16"/>
        <v>0</v>
      </c>
      <c r="F55" s="72">
        <f t="shared" si="16"/>
        <v>0</v>
      </c>
      <c r="G55" s="72">
        <f t="shared" si="16"/>
        <v>0</v>
      </c>
      <c r="H55" s="72">
        <f t="shared" si="16"/>
        <v>0</v>
      </c>
      <c r="I55" s="72">
        <f t="shared" si="16"/>
        <v>0</v>
      </c>
      <c r="J55" s="181" t="s">
        <v>338</v>
      </c>
      <c r="K55" s="182"/>
    </row>
    <row r="56" spans="1:14" ht="23.25" customHeight="1" x14ac:dyDescent="0.2">
      <c r="A56" s="20" t="s">
        <v>326</v>
      </c>
      <c r="B56" s="167">
        <f>SUM(B55:I55)</f>
        <v>0</v>
      </c>
      <c r="C56" s="168"/>
      <c r="D56" s="168"/>
      <c r="E56" s="168"/>
      <c r="F56" s="168"/>
      <c r="G56" s="168"/>
      <c r="H56" s="168"/>
      <c r="I56" s="168"/>
      <c r="J56" s="181" t="s">
        <v>337</v>
      </c>
      <c r="K56" s="182"/>
    </row>
    <row r="58" spans="1:14" ht="18" x14ac:dyDescent="0.25">
      <c r="A58" s="30" t="s">
        <v>297</v>
      </c>
      <c r="B58" s="57"/>
      <c r="C58" s="57"/>
      <c r="D58" s="57"/>
      <c r="E58" s="57"/>
      <c r="F58" s="57"/>
      <c r="G58" s="57"/>
      <c r="H58" s="57"/>
      <c r="I58" s="57"/>
      <c r="J58" s="58"/>
      <c r="K58" s="11"/>
    </row>
    <row r="59" spans="1:14" ht="15" x14ac:dyDescent="0.25">
      <c r="A59" s="2" t="s">
        <v>25</v>
      </c>
      <c r="B59" s="173" t="s">
        <v>35</v>
      </c>
      <c r="C59" s="174"/>
      <c r="D59" s="174"/>
      <c r="E59" s="174"/>
      <c r="F59" s="174"/>
      <c r="G59" s="175"/>
      <c r="H59" s="175"/>
      <c r="I59" s="175"/>
      <c r="J59" s="172" t="s">
        <v>36</v>
      </c>
      <c r="K59" s="169"/>
    </row>
    <row r="60" spans="1:14" ht="78.75" customHeight="1" x14ac:dyDescent="0.25">
      <c r="A60" s="49" t="s">
        <v>285</v>
      </c>
      <c r="B60" s="107" t="str">
        <f>IFERROR(B48/(B55*'Reference Data'!$E$66),"Needs Data")</f>
        <v>Needs Data</v>
      </c>
      <c r="C60" s="107" t="str">
        <f>IFERROR(C48/(C55*'Reference Data'!$E$66),"Needs Data")</f>
        <v>Needs Data</v>
      </c>
      <c r="D60" s="107" t="str">
        <f>IFERROR(D48/(D55*'Reference Data'!$E$66),"Needs Data")</f>
        <v>Needs Data</v>
      </c>
      <c r="E60" s="107" t="str">
        <f>IFERROR(E48/(E55*'Reference Data'!$E$66),"Needs Data")</f>
        <v>Needs Data</v>
      </c>
      <c r="F60" s="107" t="str">
        <f>IFERROR(F48/(F55*'Reference Data'!$E$66),"Needs Data")</f>
        <v>Needs Data</v>
      </c>
      <c r="G60" s="107" t="str">
        <f>IFERROR(G48/(G55*'Reference Data'!$E$66),"Needs Data")</f>
        <v>Needs Data</v>
      </c>
      <c r="H60" s="107" t="str">
        <f>IFERROR(H48/(H55*'Reference Data'!$E$66),"Needs Data")</f>
        <v>Needs Data</v>
      </c>
      <c r="I60" s="107" t="str">
        <f>IFERROR(I48/(I55*'Reference Data'!$E$66),"Needs Data")</f>
        <v>Needs Data</v>
      </c>
      <c r="J60" s="130" t="s">
        <v>347</v>
      </c>
      <c r="K60" s="169"/>
    </row>
    <row r="61" spans="1:14" ht="67.5" customHeight="1" x14ac:dyDescent="0.25">
      <c r="A61" s="49" t="s">
        <v>286</v>
      </c>
      <c r="B61" s="170" t="str">
        <f>IFERROR(B49/(B56*'Reference Data'!$E$66),"Needs Data")</f>
        <v>Needs Data</v>
      </c>
      <c r="C61" s="171"/>
      <c r="D61" s="171"/>
      <c r="E61" s="171"/>
      <c r="F61" s="171"/>
      <c r="G61" s="171"/>
      <c r="H61" s="171"/>
      <c r="I61" s="171"/>
      <c r="J61" s="130" t="s">
        <v>348</v>
      </c>
      <c r="K61" s="169"/>
    </row>
    <row r="62" spans="1:14" ht="15" x14ac:dyDescent="0.25">
      <c r="J62"/>
      <c r="K62"/>
      <c r="L62"/>
      <c r="M62"/>
      <c r="N62"/>
    </row>
    <row r="63" spans="1:14" ht="15" x14ac:dyDescent="0.25">
      <c r="J63"/>
      <c r="K63"/>
      <c r="L63"/>
      <c r="M63"/>
      <c r="N63"/>
    </row>
    <row r="64" spans="1:14" ht="15" x14ac:dyDescent="0.25">
      <c r="J64"/>
      <c r="K64"/>
      <c r="L64"/>
      <c r="M64"/>
      <c r="N64"/>
    </row>
  </sheetData>
  <mergeCells count="18">
    <mergeCell ref="J60:K60"/>
    <mergeCell ref="B61:I61"/>
    <mergeCell ref="J61:K61"/>
    <mergeCell ref="J59:K59"/>
    <mergeCell ref="B25:I25"/>
    <mergeCell ref="B59:I59"/>
    <mergeCell ref="B52:I52"/>
    <mergeCell ref="J52:K52"/>
    <mergeCell ref="J53:K53"/>
    <mergeCell ref="J54:K54"/>
    <mergeCell ref="J55:K55"/>
    <mergeCell ref="B56:I56"/>
    <mergeCell ref="J56:K56"/>
    <mergeCell ref="A1:K1"/>
    <mergeCell ref="B3:I3"/>
    <mergeCell ref="B16:I16"/>
    <mergeCell ref="B38:I38"/>
    <mergeCell ref="B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6EA58-0D94-403D-972B-27B28627BD0B}">
  <sheetPr>
    <tabColor theme="8"/>
  </sheetPr>
  <dimension ref="A1:N62"/>
  <sheetViews>
    <sheetView zoomScaleNormal="100" workbookViewId="0">
      <selection sqref="A1:K1"/>
    </sheetView>
  </sheetViews>
  <sheetFormatPr defaultColWidth="8.85546875" defaultRowHeight="12.75" x14ac:dyDescent="0.2"/>
  <cols>
    <col min="1" max="1" width="48.140625" style="1" customWidth="1"/>
    <col min="2" max="2" width="17.5703125" style="51" bestFit="1" customWidth="1"/>
    <col min="3" max="9" width="17.5703125" style="51" customWidth="1"/>
    <col min="10" max="10" width="44.5703125" style="51" customWidth="1"/>
    <col min="11" max="11" width="59.140625" style="1" customWidth="1"/>
    <col min="12" max="16384" width="8.85546875" style="51"/>
  </cols>
  <sheetData>
    <row r="1" spans="1:11" ht="32.450000000000003" customHeight="1" x14ac:dyDescent="0.2">
      <c r="A1" s="162" t="s">
        <v>366</v>
      </c>
      <c r="B1" s="162"/>
      <c r="C1" s="162"/>
      <c r="D1" s="162"/>
      <c r="E1" s="162"/>
      <c r="F1" s="162"/>
      <c r="G1" s="162"/>
      <c r="H1" s="162"/>
      <c r="I1" s="162"/>
      <c r="J1" s="162"/>
      <c r="K1" s="163"/>
    </row>
    <row r="2" spans="1:11" s="53" customFormat="1" ht="18" x14ac:dyDescent="0.25">
      <c r="A2" s="30" t="s">
        <v>269</v>
      </c>
      <c r="B2" s="52"/>
      <c r="C2" s="52"/>
      <c r="D2" s="52"/>
      <c r="E2" s="52"/>
      <c r="F2" s="52"/>
      <c r="G2" s="52"/>
      <c r="H2" s="52"/>
      <c r="I2" s="52"/>
      <c r="J2" s="30"/>
      <c r="K2" s="36"/>
    </row>
    <row r="3" spans="1:11" s="69" customFormat="1" x14ac:dyDescent="0.2">
      <c r="A3" s="7" t="s">
        <v>0</v>
      </c>
      <c r="B3" s="164" t="s">
        <v>270</v>
      </c>
      <c r="C3" s="165"/>
      <c r="D3" s="165"/>
      <c r="E3" s="165"/>
      <c r="F3" s="165"/>
      <c r="G3" s="165"/>
      <c r="H3" s="165"/>
      <c r="I3" s="166"/>
      <c r="J3" s="67" t="s">
        <v>1</v>
      </c>
      <c r="K3" s="7" t="s">
        <v>2</v>
      </c>
    </row>
    <row r="4" spans="1:11" s="69" customFormat="1" x14ac:dyDescent="0.2">
      <c r="A4" s="7"/>
      <c r="B4" s="78" t="s">
        <v>257</v>
      </c>
      <c r="C4" s="78" t="s">
        <v>258</v>
      </c>
      <c r="D4" s="78" t="s">
        <v>259</v>
      </c>
      <c r="E4" s="78" t="s">
        <v>260</v>
      </c>
      <c r="F4" s="78" t="s">
        <v>261</v>
      </c>
      <c r="G4" s="78" t="s">
        <v>262</v>
      </c>
      <c r="H4" s="78" t="s">
        <v>263</v>
      </c>
      <c r="I4" s="78" t="s">
        <v>264</v>
      </c>
      <c r="J4" s="67"/>
      <c r="K4" s="7"/>
    </row>
    <row r="5" spans="1:11" ht="137.25" customHeight="1" x14ac:dyDescent="0.2">
      <c r="A5" s="66" t="s">
        <v>43</v>
      </c>
      <c r="B5" s="95"/>
      <c r="C5" s="95"/>
      <c r="D5" s="95"/>
      <c r="E5" s="95"/>
      <c r="F5" s="95"/>
      <c r="G5" s="95"/>
      <c r="H5" s="95"/>
      <c r="I5" s="95"/>
      <c r="J5" s="14" t="s">
        <v>44</v>
      </c>
      <c r="K5" s="8" t="s">
        <v>45</v>
      </c>
    </row>
    <row r="6" spans="1:11" ht="121.5" customHeight="1" x14ac:dyDescent="0.2">
      <c r="A6" s="66" t="s">
        <v>3</v>
      </c>
      <c r="B6" s="95"/>
      <c r="C6" s="95"/>
      <c r="D6" s="95"/>
      <c r="E6" s="95"/>
      <c r="F6" s="95"/>
      <c r="G6" s="95"/>
      <c r="H6" s="95"/>
      <c r="I6" s="95"/>
      <c r="J6" s="8" t="s">
        <v>54</v>
      </c>
      <c r="K6" s="8" t="s">
        <v>55</v>
      </c>
    </row>
    <row r="7" spans="1:11" ht="233.25" customHeight="1" x14ac:dyDescent="0.2">
      <c r="A7" s="66" t="s">
        <v>56</v>
      </c>
      <c r="B7" s="95"/>
      <c r="C7" s="95"/>
      <c r="D7" s="95"/>
      <c r="E7" s="95"/>
      <c r="F7" s="95"/>
      <c r="G7" s="95"/>
      <c r="H7" s="95"/>
      <c r="I7" s="95"/>
      <c r="J7" s="14" t="s">
        <v>57</v>
      </c>
      <c r="K7" s="8" t="s">
        <v>58</v>
      </c>
    </row>
    <row r="8" spans="1:11" ht="248.25" customHeight="1" x14ac:dyDescent="0.2">
      <c r="A8" s="66" t="s">
        <v>6</v>
      </c>
      <c r="B8" s="95"/>
      <c r="C8" s="95"/>
      <c r="D8" s="95"/>
      <c r="E8" s="95"/>
      <c r="F8" s="95"/>
      <c r="G8" s="95"/>
      <c r="H8" s="95"/>
      <c r="I8" s="95"/>
      <c r="J8" s="14" t="s">
        <v>59</v>
      </c>
      <c r="K8" s="8" t="s">
        <v>60</v>
      </c>
    </row>
    <row r="9" spans="1:11" ht="73.5" customHeight="1" x14ac:dyDescent="0.2">
      <c r="A9" s="66" t="s">
        <v>7</v>
      </c>
      <c r="B9" s="95"/>
      <c r="C9" s="95"/>
      <c r="D9" s="95"/>
      <c r="E9" s="95"/>
      <c r="F9" s="95"/>
      <c r="G9" s="95"/>
      <c r="H9" s="95"/>
      <c r="I9" s="95"/>
      <c r="J9" s="8" t="s">
        <v>8</v>
      </c>
      <c r="K9" s="8" t="s">
        <v>9</v>
      </c>
    </row>
    <row r="10" spans="1:11" ht="36" customHeight="1" x14ac:dyDescent="0.2">
      <c r="A10" s="66" t="s">
        <v>10</v>
      </c>
      <c r="B10" s="95"/>
      <c r="C10" s="95"/>
      <c r="D10" s="95"/>
      <c r="E10" s="95"/>
      <c r="F10" s="95"/>
      <c r="G10" s="95"/>
      <c r="H10" s="95"/>
      <c r="I10" s="95"/>
      <c r="J10" s="8" t="s">
        <v>11</v>
      </c>
      <c r="K10" s="8" t="s">
        <v>12</v>
      </c>
    </row>
    <row r="11" spans="1:11" ht="110.25" customHeight="1" x14ac:dyDescent="0.2">
      <c r="A11" s="66" t="s">
        <v>13</v>
      </c>
      <c r="B11" s="95"/>
      <c r="C11" s="95"/>
      <c r="D11" s="95"/>
      <c r="E11" s="95"/>
      <c r="F11" s="95"/>
      <c r="G11" s="95"/>
      <c r="H11" s="95"/>
      <c r="I11" s="95"/>
      <c r="J11" s="8" t="s">
        <v>14</v>
      </c>
      <c r="K11" s="8" t="s">
        <v>61</v>
      </c>
    </row>
    <row r="12" spans="1:11" ht="51.75" customHeight="1" x14ac:dyDescent="0.2">
      <c r="A12" s="66" t="s">
        <v>15</v>
      </c>
      <c r="B12" s="95"/>
      <c r="C12" s="95"/>
      <c r="D12" s="95"/>
      <c r="E12" s="95"/>
      <c r="F12" s="95"/>
      <c r="G12" s="95"/>
      <c r="H12" s="95"/>
      <c r="I12" s="95"/>
      <c r="J12" s="8" t="s">
        <v>16</v>
      </c>
      <c r="K12" s="8" t="s">
        <v>17</v>
      </c>
    </row>
    <row r="13" spans="1:11" ht="21" customHeight="1" x14ac:dyDescent="0.2">
      <c r="A13" s="7" t="s">
        <v>361</v>
      </c>
      <c r="B13" s="60">
        <f t="shared" ref="B13:I13" si="0">SUM(B5:B12)</f>
        <v>0</v>
      </c>
      <c r="C13" s="60">
        <f t="shared" si="0"/>
        <v>0</v>
      </c>
      <c r="D13" s="60">
        <f t="shared" si="0"/>
        <v>0</v>
      </c>
      <c r="E13" s="60">
        <f t="shared" si="0"/>
        <v>0</v>
      </c>
      <c r="F13" s="60">
        <f t="shared" si="0"/>
        <v>0</v>
      </c>
      <c r="G13" s="60">
        <f t="shared" si="0"/>
        <v>0</v>
      </c>
      <c r="H13" s="60">
        <f t="shared" si="0"/>
        <v>0</v>
      </c>
      <c r="I13" s="60">
        <f t="shared" si="0"/>
        <v>0</v>
      </c>
    </row>
    <row r="14" spans="1:11" x14ac:dyDescent="0.2">
      <c r="K14" s="6"/>
    </row>
    <row r="15" spans="1:11" ht="18" x14ac:dyDescent="0.25">
      <c r="A15" s="30" t="s">
        <v>271</v>
      </c>
      <c r="B15" s="56"/>
      <c r="C15" s="56"/>
      <c r="D15" s="56"/>
      <c r="E15" s="56"/>
      <c r="F15" s="56"/>
      <c r="G15" s="56"/>
      <c r="H15" s="56"/>
      <c r="I15" s="56"/>
      <c r="J15" s="57"/>
      <c r="K15" s="51"/>
    </row>
    <row r="16" spans="1:11" s="69" customFormat="1" x14ac:dyDescent="0.2">
      <c r="A16" s="7" t="s">
        <v>0</v>
      </c>
      <c r="B16" s="164" t="s">
        <v>46</v>
      </c>
      <c r="C16" s="165"/>
      <c r="D16" s="165"/>
      <c r="E16" s="165"/>
      <c r="F16" s="165"/>
      <c r="G16" s="165"/>
      <c r="H16" s="165"/>
      <c r="I16" s="166"/>
      <c r="J16" s="94" t="s">
        <v>272</v>
      </c>
    </row>
    <row r="17" spans="1:11" s="69" customFormat="1" x14ac:dyDescent="0.2">
      <c r="A17" s="7"/>
      <c r="B17" s="78" t="s">
        <v>257</v>
      </c>
      <c r="C17" s="78" t="s">
        <v>258</v>
      </c>
      <c r="D17" s="78" t="s">
        <v>259</v>
      </c>
      <c r="E17" s="78" t="s">
        <v>260</v>
      </c>
      <c r="F17" s="78" t="s">
        <v>261</v>
      </c>
      <c r="G17" s="78" t="s">
        <v>262</v>
      </c>
      <c r="H17" s="78" t="s">
        <v>263</v>
      </c>
      <c r="I17" s="78" t="s">
        <v>264</v>
      </c>
      <c r="J17" s="77"/>
    </row>
    <row r="18" spans="1:11" x14ac:dyDescent="0.2">
      <c r="A18" s="66" t="s">
        <v>64</v>
      </c>
      <c r="B18" s="93"/>
      <c r="C18" s="93"/>
      <c r="D18" s="93"/>
      <c r="E18" s="93"/>
      <c r="F18" s="93"/>
      <c r="G18" s="93"/>
      <c r="H18" s="93"/>
      <c r="I18" s="93"/>
      <c r="J18" s="13" t="s">
        <v>237</v>
      </c>
      <c r="K18" s="51"/>
    </row>
    <row r="19" spans="1:11" x14ac:dyDescent="0.2">
      <c r="A19" s="103" t="s">
        <v>22</v>
      </c>
      <c r="B19" s="93"/>
      <c r="C19" s="93"/>
      <c r="D19" s="93"/>
      <c r="E19" s="93"/>
      <c r="F19" s="93"/>
      <c r="G19" s="93"/>
      <c r="H19" s="93"/>
      <c r="I19" s="93"/>
      <c r="J19" s="8" t="s">
        <v>330</v>
      </c>
      <c r="K19" s="51"/>
    </row>
    <row r="20" spans="1:11" x14ac:dyDescent="0.2">
      <c r="A20" s="75" t="s">
        <v>318</v>
      </c>
      <c r="B20" s="93"/>
      <c r="C20" s="93"/>
      <c r="D20" s="93"/>
      <c r="E20" s="93"/>
      <c r="F20" s="93"/>
      <c r="G20" s="93"/>
      <c r="H20" s="93"/>
      <c r="I20" s="93"/>
      <c r="J20" s="13" t="s">
        <v>253</v>
      </c>
      <c r="K20" s="51"/>
    </row>
    <row r="21" spans="1:11" ht="25.5" x14ac:dyDescent="0.2">
      <c r="A21" s="75" t="s">
        <v>319</v>
      </c>
      <c r="B21" s="93"/>
      <c r="C21" s="93"/>
      <c r="D21" s="93"/>
      <c r="E21" s="93"/>
      <c r="F21" s="93"/>
      <c r="G21" s="93"/>
      <c r="H21" s="93"/>
      <c r="I21" s="93"/>
      <c r="J21" s="13" t="s">
        <v>254</v>
      </c>
      <c r="K21" s="51"/>
    </row>
    <row r="22" spans="1:11" x14ac:dyDescent="0.2">
      <c r="A22" s="21" t="s">
        <v>320</v>
      </c>
      <c r="B22" s="93"/>
      <c r="C22" s="93"/>
      <c r="D22" s="93"/>
      <c r="E22" s="93"/>
      <c r="F22" s="93"/>
      <c r="G22" s="93"/>
      <c r="H22" s="93"/>
      <c r="I22" s="93"/>
      <c r="J22" s="13" t="s">
        <v>255</v>
      </c>
      <c r="K22" s="51"/>
    </row>
    <row r="23" spans="1:11" x14ac:dyDescent="0.2">
      <c r="K23" s="6"/>
    </row>
    <row r="24" spans="1:11" ht="18" x14ac:dyDescent="0.25">
      <c r="A24" s="30" t="s">
        <v>273</v>
      </c>
      <c r="B24" s="56"/>
      <c r="C24" s="56"/>
      <c r="D24" s="56"/>
      <c r="E24" s="56"/>
      <c r="F24" s="56"/>
      <c r="G24" s="56"/>
      <c r="H24" s="56"/>
      <c r="I24" s="56"/>
      <c r="J24" s="57"/>
      <c r="K24" s="32"/>
    </row>
    <row r="25" spans="1:11" s="69" customFormat="1" x14ac:dyDescent="0.2">
      <c r="A25" s="7" t="s">
        <v>0</v>
      </c>
      <c r="B25" s="164" t="s">
        <v>270</v>
      </c>
      <c r="C25" s="165"/>
      <c r="D25" s="165"/>
      <c r="E25" s="165"/>
      <c r="F25" s="165"/>
      <c r="G25" s="165"/>
      <c r="H25" s="165"/>
      <c r="I25" s="166"/>
      <c r="J25" s="68" t="s">
        <v>249</v>
      </c>
      <c r="K25" s="7" t="s">
        <v>281</v>
      </c>
    </row>
    <row r="26" spans="1:11" s="69" customFormat="1" x14ac:dyDescent="0.2">
      <c r="A26" s="7"/>
      <c r="B26" s="78" t="s">
        <v>257</v>
      </c>
      <c r="C26" s="78" t="s">
        <v>258</v>
      </c>
      <c r="D26" s="78" t="s">
        <v>259</v>
      </c>
      <c r="E26" s="78" t="s">
        <v>260</v>
      </c>
      <c r="F26" s="78" t="s">
        <v>261</v>
      </c>
      <c r="G26" s="78" t="s">
        <v>262</v>
      </c>
      <c r="H26" s="78" t="s">
        <v>263</v>
      </c>
      <c r="I26" s="78" t="s">
        <v>264</v>
      </c>
      <c r="J26" s="78"/>
      <c r="K26" s="7"/>
    </row>
    <row r="27" spans="1:11" ht="25.5" x14ac:dyDescent="0.2">
      <c r="A27" s="66" t="s">
        <v>64</v>
      </c>
      <c r="B27" s="60">
        <f>B18*'Reference Data'!$E$72/1000</f>
        <v>0</v>
      </c>
      <c r="C27" s="60">
        <f>C18*'Reference Data'!$E$72/1000</f>
        <v>0</v>
      </c>
      <c r="D27" s="60">
        <f>D18*'Reference Data'!$E$72/1000</f>
        <v>0</v>
      </c>
      <c r="E27" s="60">
        <f>E18*'Reference Data'!$E$72/1000</f>
        <v>0</v>
      </c>
      <c r="F27" s="60">
        <f>F18*'Reference Data'!$E$72/1000</f>
        <v>0</v>
      </c>
      <c r="G27" s="60">
        <f>G18*'Reference Data'!$E$72/1000</f>
        <v>0</v>
      </c>
      <c r="H27" s="60">
        <f>H18*'Reference Data'!$E$72/1000</f>
        <v>0</v>
      </c>
      <c r="I27" s="60">
        <f>I18*'Reference Data'!$E$72/1000</f>
        <v>0</v>
      </c>
      <c r="J27" s="80" t="str">
        <f>ROUND('Reference Data'!E72,2)&amp;" "&amp;'Reference Data'!F72</f>
        <v>42762.88 kg CH4/AGRU</v>
      </c>
      <c r="K27" s="76" t="s">
        <v>66</v>
      </c>
    </row>
    <row r="28" spans="1:11" ht="114.75" x14ac:dyDescent="0.2">
      <c r="A28" s="103" t="s">
        <v>22</v>
      </c>
      <c r="B28" s="60">
        <f>B19*'Reference Data'!$E$73/1000</f>
        <v>0</v>
      </c>
      <c r="C28" s="60">
        <f>C19*'Reference Data'!$E$73/1000</f>
        <v>0</v>
      </c>
      <c r="D28" s="60">
        <f>D19*'Reference Data'!$E$73/1000</f>
        <v>0</v>
      </c>
      <c r="E28" s="60">
        <f>E19*'Reference Data'!$E$73/1000</f>
        <v>0</v>
      </c>
      <c r="F28" s="60">
        <f>F19*'Reference Data'!$E$73/1000</f>
        <v>0</v>
      </c>
      <c r="G28" s="60">
        <f>G19*'Reference Data'!$E$73/1000</f>
        <v>0</v>
      </c>
      <c r="H28" s="60">
        <f>H19*'Reference Data'!$E$73/1000</f>
        <v>0</v>
      </c>
      <c r="I28" s="60">
        <f>I19*'Reference Data'!$E$73/1000</f>
        <v>0</v>
      </c>
      <c r="J28" s="80" t="str">
        <f>ROUND('Reference Data'!E73,2)&amp;" "&amp;'Reference Data'!F73</f>
        <v>28420.96 kg CH4/dry seal compressor</v>
      </c>
      <c r="K28" s="104" t="s">
        <v>355</v>
      </c>
    </row>
    <row r="29" spans="1:11" ht="25.5" x14ac:dyDescent="0.2">
      <c r="A29" s="75" t="s">
        <v>318</v>
      </c>
      <c r="B29" s="60">
        <f>B20*'Reference Data'!$E$74/1000</f>
        <v>0</v>
      </c>
      <c r="C29" s="60">
        <f>C20*'Reference Data'!$E$74/1000</f>
        <v>0</v>
      </c>
      <c r="D29" s="60">
        <f>D20*'Reference Data'!$E$74/1000</f>
        <v>0</v>
      </c>
      <c r="E29" s="60">
        <f>E20*'Reference Data'!$E$74/1000</f>
        <v>0</v>
      </c>
      <c r="F29" s="60">
        <f>F20*'Reference Data'!$E$74/1000</f>
        <v>0</v>
      </c>
      <c r="G29" s="60">
        <f>G20*'Reference Data'!$E$74/1000</f>
        <v>0</v>
      </c>
      <c r="H29" s="60">
        <f>H20*'Reference Data'!$E$74/1000</f>
        <v>0</v>
      </c>
      <c r="I29" s="60">
        <f>I20*'Reference Data'!$E$74/1000</f>
        <v>0</v>
      </c>
      <c r="J29" s="80" t="str">
        <f>ROUND('Reference Data'!E74,2)&amp;" "&amp;'Reference Data'!F74</f>
        <v>217.4 kg CH4/PC</v>
      </c>
      <c r="K29" s="76" t="s">
        <v>274</v>
      </c>
    </row>
    <row r="30" spans="1:11" ht="25.5" x14ac:dyDescent="0.2">
      <c r="A30" s="75" t="s">
        <v>319</v>
      </c>
      <c r="B30" s="60">
        <f>B21*'Reference Data'!$E$75/1000</f>
        <v>0</v>
      </c>
      <c r="C30" s="60">
        <f>C21*'Reference Data'!$E$75/1000</f>
        <v>0</v>
      </c>
      <c r="D30" s="60">
        <f>D21*'Reference Data'!$E$75/1000</f>
        <v>0</v>
      </c>
      <c r="E30" s="60">
        <f>E21*'Reference Data'!$E$75/1000</f>
        <v>0</v>
      </c>
      <c r="F30" s="60">
        <f>F21*'Reference Data'!$E$75/1000</f>
        <v>0</v>
      </c>
      <c r="G30" s="60">
        <f>G21*'Reference Data'!$E$75/1000</f>
        <v>0</v>
      </c>
      <c r="H30" s="60">
        <f>H21*'Reference Data'!$E$75/1000</f>
        <v>0</v>
      </c>
      <c r="I30" s="60">
        <f>I21*'Reference Data'!$E$75/1000</f>
        <v>0</v>
      </c>
      <c r="J30" s="80" t="str">
        <f>ROUND('Reference Data'!E75,2)&amp;" "&amp;'Reference Data'!F75</f>
        <v>372.77 kg CH4/PC</v>
      </c>
      <c r="K30" s="76" t="s">
        <v>275</v>
      </c>
    </row>
    <row r="31" spans="1:11" ht="25.5" x14ac:dyDescent="0.2">
      <c r="A31" s="21" t="s">
        <v>320</v>
      </c>
      <c r="B31" s="60">
        <f>B22*'Reference Data'!$E$76/1000</f>
        <v>0</v>
      </c>
      <c r="C31" s="60">
        <f>C22*'Reference Data'!$E$76/1000</f>
        <v>0</v>
      </c>
      <c r="D31" s="60">
        <f>D22*'Reference Data'!$E$76/1000</f>
        <v>0</v>
      </c>
      <c r="E31" s="60">
        <f>E22*'Reference Data'!$E$76/1000</f>
        <v>0</v>
      </c>
      <c r="F31" s="60">
        <f>F22*'Reference Data'!$E$76/1000</f>
        <v>0</v>
      </c>
      <c r="G31" s="60">
        <f>G22*'Reference Data'!$E$76/1000</f>
        <v>0</v>
      </c>
      <c r="H31" s="60">
        <f>H22*'Reference Data'!$E$76/1000</f>
        <v>0</v>
      </c>
      <c r="I31" s="60">
        <f>I22*'Reference Data'!$E$76/1000</f>
        <v>0</v>
      </c>
      <c r="J31" s="80" t="str">
        <f>ROUND('Reference Data'!E76,2)&amp;" "&amp;'Reference Data'!F76</f>
        <v>2863.03 kg CH4/PC</v>
      </c>
      <c r="K31" s="76" t="s">
        <v>276</v>
      </c>
    </row>
    <row r="32" spans="1:11" ht="18.75" customHeight="1" x14ac:dyDescent="0.2">
      <c r="A32" s="7" t="s">
        <v>362</v>
      </c>
      <c r="B32" s="60">
        <f>SUM(B27:B31)</f>
        <v>0</v>
      </c>
      <c r="C32" s="60">
        <f t="shared" ref="C32:I32" si="1">SUM(C27:C31)</f>
        <v>0</v>
      </c>
      <c r="D32" s="60">
        <f t="shared" si="1"/>
        <v>0</v>
      </c>
      <c r="E32" s="60">
        <f t="shared" si="1"/>
        <v>0</v>
      </c>
      <c r="F32" s="60">
        <f t="shared" si="1"/>
        <v>0</v>
      </c>
      <c r="G32" s="60">
        <f t="shared" si="1"/>
        <v>0</v>
      </c>
      <c r="H32" s="60">
        <f t="shared" si="1"/>
        <v>0</v>
      </c>
      <c r="I32" s="60">
        <f t="shared" si="1"/>
        <v>0</v>
      </c>
    </row>
    <row r="34" spans="1:10" ht="18" x14ac:dyDescent="0.25">
      <c r="A34" s="30" t="s">
        <v>277</v>
      </c>
      <c r="B34" s="57"/>
      <c r="C34" s="57"/>
      <c r="D34" s="57"/>
      <c r="E34" s="57"/>
      <c r="F34" s="57"/>
      <c r="G34" s="57"/>
      <c r="H34" s="57"/>
      <c r="I34" s="57"/>
    </row>
    <row r="35" spans="1:10" ht="25.5" x14ac:dyDescent="0.2">
      <c r="A35" s="7" t="s">
        <v>331</v>
      </c>
      <c r="B35" s="60">
        <f>B13+B32</f>
        <v>0</v>
      </c>
      <c r="C35" s="60">
        <f t="shared" ref="C35:I35" si="2">C13+C32</f>
        <v>0</v>
      </c>
      <c r="D35" s="60">
        <f t="shared" si="2"/>
        <v>0</v>
      </c>
      <c r="E35" s="60">
        <f t="shared" si="2"/>
        <v>0</v>
      </c>
      <c r="F35" s="60">
        <f t="shared" si="2"/>
        <v>0</v>
      </c>
      <c r="G35" s="60">
        <f t="shared" si="2"/>
        <v>0</v>
      </c>
      <c r="H35" s="60">
        <f t="shared" si="2"/>
        <v>0</v>
      </c>
      <c r="I35" s="60">
        <f t="shared" si="2"/>
        <v>0</v>
      </c>
    </row>
    <row r="37" spans="1:10" ht="18" x14ac:dyDescent="0.25">
      <c r="A37" s="30" t="s">
        <v>278</v>
      </c>
      <c r="B37" s="57"/>
      <c r="C37" s="57"/>
      <c r="D37" s="57"/>
      <c r="E37" s="57"/>
      <c r="F37" s="57"/>
      <c r="G37" s="57"/>
      <c r="H37" s="57"/>
      <c r="I37" s="57"/>
      <c r="J37" s="57"/>
    </row>
    <row r="38" spans="1:10" x14ac:dyDescent="0.2">
      <c r="A38" s="7" t="s">
        <v>25</v>
      </c>
      <c r="B38" s="164" t="s">
        <v>26</v>
      </c>
      <c r="C38" s="165"/>
      <c r="D38" s="165"/>
      <c r="E38" s="165"/>
      <c r="F38" s="165"/>
      <c r="G38" s="165"/>
      <c r="H38" s="165"/>
      <c r="I38" s="166"/>
      <c r="J38" s="67" t="s">
        <v>27</v>
      </c>
    </row>
    <row r="39" spans="1:10" ht="51.75" customHeight="1" x14ac:dyDescent="0.2">
      <c r="A39" s="15" t="s">
        <v>304</v>
      </c>
      <c r="B39" s="96"/>
      <c r="C39" s="96"/>
      <c r="D39" s="96"/>
      <c r="E39" s="96"/>
      <c r="F39" s="96"/>
      <c r="G39" s="96"/>
      <c r="H39" s="96"/>
      <c r="I39" s="96"/>
      <c r="J39" s="66" t="s">
        <v>298</v>
      </c>
    </row>
    <row r="40" spans="1:10" ht="69" customHeight="1" x14ac:dyDescent="0.2">
      <c r="A40" s="66" t="s">
        <v>303</v>
      </c>
      <c r="B40" s="102">
        <v>1.2350000000000001</v>
      </c>
      <c r="C40" s="102">
        <v>1.2350000000000001</v>
      </c>
      <c r="D40" s="102">
        <v>1.2350000000000001</v>
      </c>
      <c r="E40" s="102">
        <v>1.2350000000000001</v>
      </c>
      <c r="F40" s="102">
        <v>1.2350000000000001</v>
      </c>
      <c r="G40" s="102">
        <v>1.2350000000000001</v>
      </c>
      <c r="H40" s="102">
        <v>1.2350000000000001</v>
      </c>
      <c r="I40" s="102">
        <v>1.2350000000000001</v>
      </c>
      <c r="J40" s="66" t="s">
        <v>294</v>
      </c>
    </row>
    <row r="41" spans="1:10" ht="39" customHeight="1" x14ac:dyDescent="0.2">
      <c r="A41" s="66" t="s">
        <v>305</v>
      </c>
      <c r="B41" s="72">
        <f>IFERROR(B39*B40,"Needs Data")</f>
        <v>0</v>
      </c>
      <c r="C41" s="72">
        <f t="shared" ref="C41:I41" si="3">IFERROR(C39*C40,"Needs Data")</f>
        <v>0</v>
      </c>
      <c r="D41" s="72">
        <f t="shared" si="3"/>
        <v>0</v>
      </c>
      <c r="E41" s="72">
        <f t="shared" si="3"/>
        <v>0</v>
      </c>
      <c r="F41" s="72">
        <f t="shared" si="3"/>
        <v>0</v>
      </c>
      <c r="G41" s="72">
        <f t="shared" si="3"/>
        <v>0</v>
      </c>
      <c r="H41" s="72">
        <f t="shared" si="3"/>
        <v>0</v>
      </c>
      <c r="I41" s="72">
        <f t="shared" si="3"/>
        <v>0</v>
      </c>
      <c r="J41" s="66" t="s">
        <v>332</v>
      </c>
    </row>
    <row r="42" spans="1:10" ht="51.75" customHeight="1" x14ac:dyDescent="0.2">
      <c r="A42" s="66" t="s">
        <v>302</v>
      </c>
      <c r="B42" s="96"/>
      <c r="C42" s="96"/>
      <c r="D42" s="96"/>
      <c r="E42" s="96"/>
      <c r="F42" s="96"/>
      <c r="G42" s="96"/>
      <c r="H42" s="96"/>
      <c r="I42" s="96"/>
      <c r="J42" s="66" t="s">
        <v>299</v>
      </c>
    </row>
    <row r="43" spans="1:10" ht="72" customHeight="1" x14ac:dyDescent="0.2">
      <c r="A43" s="66" t="s">
        <v>306</v>
      </c>
      <c r="B43" s="101">
        <v>3.82</v>
      </c>
      <c r="C43" s="101">
        <v>3.82</v>
      </c>
      <c r="D43" s="101">
        <v>3.82</v>
      </c>
      <c r="E43" s="101">
        <v>3.82</v>
      </c>
      <c r="F43" s="101">
        <v>3.82</v>
      </c>
      <c r="G43" s="101">
        <v>3.82</v>
      </c>
      <c r="H43" s="101">
        <v>3.82</v>
      </c>
      <c r="I43" s="101">
        <v>3.82</v>
      </c>
      <c r="J43" s="66" t="s">
        <v>295</v>
      </c>
    </row>
    <row r="44" spans="1:10" ht="40.5" customHeight="1" x14ac:dyDescent="0.2">
      <c r="A44" s="66" t="s">
        <v>327</v>
      </c>
      <c r="B44" s="72">
        <f>IFERROR(B42*B43,"Needs Data")</f>
        <v>0</v>
      </c>
      <c r="C44" s="72">
        <f t="shared" ref="C44:I44" si="4">IFERROR(C42*C43,"Needs Data")</f>
        <v>0</v>
      </c>
      <c r="D44" s="72">
        <f t="shared" si="4"/>
        <v>0</v>
      </c>
      <c r="E44" s="72">
        <f t="shared" si="4"/>
        <v>0</v>
      </c>
      <c r="F44" s="72">
        <f t="shared" si="4"/>
        <v>0</v>
      </c>
      <c r="G44" s="72">
        <f t="shared" si="4"/>
        <v>0</v>
      </c>
      <c r="H44" s="72">
        <f t="shared" si="4"/>
        <v>0</v>
      </c>
      <c r="I44" s="72">
        <f t="shared" si="4"/>
        <v>0</v>
      </c>
      <c r="J44" s="66" t="s">
        <v>333</v>
      </c>
    </row>
    <row r="45" spans="1:10" ht="66" customHeight="1" x14ac:dyDescent="0.2">
      <c r="A45" s="66" t="s">
        <v>29</v>
      </c>
      <c r="B45" s="61" t="str">
        <f>IFERROR(B41/(B41+B44),"Needs Data")</f>
        <v>Needs Data</v>
      </c>
      <c r="C45" s="61" t="str">
        <f t="shared" ref="C45:I45" si="5">IFERROR(C41/(C41+C44),"Needs Data")</f>
        <v>Needs Data</v>
      </c>
      <c r="D45" s="61" t="str">
        <f t="shared" si="5"/>
        <v>Needs Data</v>
      </c>
      <c r="E45" s="61" t="str">
        <f t="shared" si="5"/>
        <v>Needs Data</v>
      </c>
      <c r="F45" s="61" t="str">
        <f t="shared" si="5"/>
        <v>Needs Data</v>
      </c>
      <c r="G45" s="61" t="str">
        <f t="shared" si="5"/>
        <v>Needs Data</v>
      </c>
      <c r="H45" s="61" t="str">
        <f t="shared" si="5"/>
        <v>Needs Data</v>
      </c>
      <c r="I45" s="61" t="str">
        <f t="shared" si="5"/>
        <v>Needs Data</v>
      </c>
      <c r="J45" s="66" t="s">
        <v>334</v>
      </c>
    </row>
    <row r="46" spans="1:10" ht="66" customHeight="1" x14ac:dyDescent="0.2">
      <c r="A46" s="66" t="s">
        <v>250</v>
      </c>
      <c r="B46" s="70">
        <f>SUM(B6,B7,B8,B9,B10,B27,B28)</f>
        <v>0</v>
      </c>
      <c r="C46" s="70">
        <f t="shared" ref="C46:I46" si="6">SUM(C6,C7,C8,C9,C10,C27,C28)</f>
        <v>0</v>
      </c>
      <c r="D46" s="70">
        <f t="shared" si="6"/>
        <v>0</v>
      </c>
      <c r="E46" s="70">
        <f t="shared" si="6"/>
        <v>0</v>
      </c>
      <c r="F46" s="70">
        <f t="shared" si="6"/>
        <v>0</v>
      </c>
      <c r="G46" s="70">
        <f t="shared" si="6"/>
        <v>0</v>
      </c>
      <c r="H46" s="70">
        <f t="shared" si="6"/>
        <v>0</v>
      </c>
      <c r="I46" s="70">
        <f t="shared" si="6"/>
        <v>0</v>
      </c>
      <c r="J46" s="79" t="s">
        <v>282</v>
      </c>
    </row>
    <row r="47" spans="1:10" ht="66" customHeight="1" x14ac:dyDescent="0.2">
      <c r="A47" s="66" t="s">
        <v>251</v>
      </c>
      <c r="B47" s="71" t="str">
        <f>IFERROR((SUM(B5,B11,B12,B29,B30,B31)*B45),"Needs Data")</f>
        <v>Needs Data</v>
      </c>
      <c r="C47" s="71" t="str">
        <f t="shared" ref="C47:I47" si="7">IFERROR((SUM(C5,C11,C12,C29,C30,C31)*C45),"Needs Data")</f>
        <v>Needs Data</v>
      </c>
      <c r="D47" s="71" t="str">
        <f t="shared" si="7"/>
        <v>Needs Data</v>
      </c>
      <c r="E47" s="71" t="str">
        <f t="shared" si="7"/>
        <v>Needs Data</v>
      </c>
      <c r="F47" s="71" t="str">
        <f t="shared" si="7"/>
        <v>Needs Data</v>
      </c>
      <c r="G47" s="71" t="str">
        <f t="shared" si="7"/>
        <v>Needs Data</v>
      </c>
      <c r="H47" s="71" t="str">
        <f t="shared" si="7"/>
        <v>Needs Data</v>
      </c>
      <c r="I47" s="71" t="str">
        <f t="shared" si="7"/>
        <v>Needs Data</v>
      </c>
      <c r="J47" s="79" t="s">
        <v>283</v>
      </c>
    </row>
    <row r="48" spans="1:10" ht="36.75" customHeight="1" x14ac:dyDescent="0.2">
      <c r="A48" s="66" t="s">
        <v>252</v>
      </c>
      <c r="B48" s="72">
        <f>SUM(B46:B47)</f>
        <v>0</v>
      </c>
      <c r="C48" s="72">
        <f t="shared" ref="C48:I48" si="8">SUM(C46:C47)</f>
        <v>0</v>
      </c>
      <c r="D48" s="72">
        <f t="shared" si="8"/>
        <v>0</v>
      </c>
      <c r="E48" s="72">
        <f t="shared" si="8"/>
        <v>0</v>
      </c>
      <c r="F48" s="72">
        <f t="shared" si="8"/>
        <v>0</v>
      </c>
      <c r="G48" s="72">
        <f t="shared" si="8"/>
        <v>0</v>
      </c>
      <c r="H48" s="72">
        <f t="shared" si="8"/>
        <v>0</v>
      </c>
      <c r="I48" s="72">
        <f t="shared" si="8"/>
        <v>0</v>
      </c>
      <c r="J48" s="79" t="s">
        <v>349</v>
      </c>
    </row>
    <row r="49" spans="1:14" ht="49.5" customHeight="1" x14ac:dyDescent="0.2">
      <c r="A49" s="20" t="s">
        <v>83</v>
      </c>
      <c r="B49" s="167">
        <f>SUM(B48:I48)</f>
        <v>0</v>
      </c>
      <c r="C49" s="168"/>
      <c r="D49" s="168"/>
      <c r="E49" s="168"/>
      <c r="F49" s="168"/>
      <c r="G49" s="168"/>
      <c r="H49" s="168"/>
      <c r="I49" s="168"/>
      <c r="J49" s="79" t="s">
        <v>350</v>
      </c>
    </row>
    <row r="51" spans="1:14" ht="18" x14ac:dyDescent="0.25">
      <c r="A51" s="30" t="s">
        <v>279</v>
      </c>
      <c r="B51" s="57"/>
      <c r="C51" s="57"/>
      <c r="D51" s="57"/>
      <c r="E51" s="57"/>
      <c r="F51" s="57"/>
      <c r="G51" s="57"/>
      <c r="H51" s="57"/>
      <c r="I51" s="57"/>
      <c r="J51" s="57"/>
      <c r="K51" s="32"/>
    </row>
    <row r="52" spans="1:14" x14ac:dyDescent="0.2">
      <c r="A52" s="7" t="s">
        <v>86</v>
      </c>
      <c r="B52" s="176" t="s">
        <v>26</v>
      </c>
      <c r="C52" s="177"/>
      <c r="D52" s="177"/>
      <c r="E52" s="177"/>
      <c r="F52" s="177"/>
      <c r="G52" s="177"/>
      <c r="H52" s="177"/>
      <c r="I52" s="178"/>
      <c r="J52" s="179" t="s">
        <v>27</v>
      </c>
      <c r="K52" s="180"/>
    </row>
    <row r="53" spans="1:14" ht="39" customHeight="1" x14ac:dyDescent="0.2">
      <c r="A53" s="66" t="s">
        <v>31</v>
      </c>
      <c r="B53" s="105">
        <v>0.87</v>
      </c>
      <c r="C53" s="105">
        <v>0.87</v>
      </c>
      <c r="D53" s="105">
        <v>0.87</v>
      </c>
      <c r="E53" s="105">
        <v>0.87</v>
      </c>
      <c r="F53" s="105">
        <v>0.87</v>
      </c>
      <c r="G53" s="105">
        <v>0.87</v>
      </c>
      <c r="H53" s="105">
        <v>0.87</v>
      </c>
      <c r="I53" s="105">
        <v>0.87</v>
      </c>
      <c r="J53" s="181" t="s">
        <v>301</v>
      </c>
      <c r="K53" s="182"/>
    </row>
    <row r="54" spans="1:14" ht="36" customHeight="1" x14ac:dyDescent="0.2">
      <c r="A54" s="66" t="s">
        <v>324</v>
      </c>
      <c r="B54" s="72">
        <f>B39</f>
        <v>0</v>
      </c>
      <c r="C54" s="72">
        <f t="shared" ref="C54:I54" si="9">C39</f>
        <v>0</v>
      </c>
      <c r="D54" s="72">
        <f t="shared" si="9"/>
        <v>0</v>
      </c>
      <c r="E54" s="72">
        <f t="shared" si="9"/>
        <v>0</v>
      </c>
      <c r="F54" s="72">
        <f t="shared" si="9"/>
        <v>0</v>
      </c>
      <c r="G54" s="72">
        <f t="shared" si="9"/>
        <v>0</v>
      </c>
      <c r="H54" s="72">
        <f t="shared" si="9"/>
        <v>0</v>
      </c>
      <c r="I54" s="72">
        <f t="shared" si="9"/>
        <v>0</v>
      </c>
      <c r="J54" s="181" t="s">
        <v>300</v>
      </c>
      <c r="K54" s="182"/>
    </row>
    <row r="55" spans="1:14" ht="24.75" customHeight="1" x14ac:dyDescent="0.2">
      <c r="A55" s="66" t="s">
        <v>325</v>
      </c>
      <c r="B55" s="72">
        <f>B54*B53</f>
        <v>0</v>
      </c>
      <c r="C55" s="72">
        <f t="shared" ref="C55:I55" si="10">C54*C53</f>
        <v>0</v>
      </c>
      <c r="D55" s="72">
        <f t="shared" si="10"/>
        <v>0</v>
      </c>
      <c r="E55" s="72">
        <f t="shared" si="10"/>
        <v>0</v>
      </c>
      <c r="F55" s="72">
        <f t="shared" si="10"/>
        <v>0</v>
      </c>
      <c r="G55" s="72">
        <f t="shared" si="10"/>
        <v>0</v>
      </c>
      <c r="H55" s="72">
        <f t="shared" si="10"/>
        <v>0</v>
      </c>
      <c r="I55" s="72">
        <f t="shared" si="10"/>
        <v>0</v>
      </c>
      <c r="J55" s="181" t="s">
        <v>351</v>
      </c>
      <c r="K55" s="182"/>
    </row>
    <row r="56" spans="1:14" ht="23.25" customHeight="1" x14ac:dyDescent="0.2">
      <c r="A56" s="20" t="s">
        <v>326</v>
      </c>
      <c r="B56" s="167">
        <f>SUM(B55:I55)</f>
        <v>0</v>
      </c>
      <c r="C56" s="168"/>
      <c r="D56" s="168"/>
      <c r="E56" s="168"/>
      <c r="F56" s="168"/>
      <c r="G56" s="168"/>
      <c r="H56" s="168"/>
      <c r="I56" s="168"/>
      <c r="J56" s="181" t="s">
        <v>352</v>
      </c>
      <c r="K56" s="182"/>
    </row>
    <row r="58" spans="1:14" ht="18" x14ac:dyDescent="0.25">
      <c r="A58" s="30" t="s">
        <v>297</v>
      </c>
      <c r="B58" s="57"/>
      <c r="C58" s="57"/>
      <c r="D58" s="57"/>
      <c r="E58" s="57"/>
      <c r="F58" s="57"/>
      <c r="G58" s="57"/>
      <c r="H58" s="57"/>
      <c r="I58" s="57"/>
      <c r="J58" s="58"/>
      <c r="K58" s="11"/>
    </row>
    <row r="59" spans="1:14" ht="15" x14ac:dyDescent="0.25">
      <c r="A59" s="2" t="s">
        <v>25</v>
      </c>
      <c r="B59" s="173" t="s">
        <v>35</v>
      </c>
      <c r="C59" s="174"/>
      <c r="D59" s="174"/>
      <c r="E59" s="174"/>
      <c r="F59" s="174"/>
      <c r="G59" s="175"/>
      <c r="H59" s="175"/>
      <c r="I59" s="175"/>
      <c r="J59" s="172" t="s">
        <v>36</v>
      </c>
      <c r="K59" s="169"/>
    </row>
    <row r="60" spans="1:14" ht="78.75" customHeight="1" x14ac:dyDescent="0.25">
      <c r="A60" s="66" t="s">
        <v>287</v>
      </c>
      <c r="B60" s="107" t="str">
        <f>IFERROR(B48/(B55*'Reference Data'!$E$66),"Needs Data")</f>
        <v>Needs Data</v>
      </c>
      <c r="C60" s="107" t="str">
        <f>IFERROR(C48/(C55*'Reference Data'!$E$66),"Needs Data")</f>
        <v>Needs Data</v>
      </c>
      <c r="D60" s="107" t="str">
        <f>IFERROR(D48/(D55*'Reference Data'!$E$66),"Needs Data")</f>
        <v>Needs Data</v>
      </c>
      <c r="E60" s="107" t="str">
        <f>IFERROR(E48/(E55*'Reference Data'!$E$66),"Needs Data")</f>
        <v>Needs Data</v>
      </c>
      <c r="F60" s="107" t="str">
        <f>IFERROR(F48/(F55*'Reference Data'!$E$66),"Needs Data")</f>
        <v>Needs Data</v>
      </c>
      <c r="G60" s="107" t="str">
        <f>IFERROR(G48/(G55*'Reference Data'!$E$66),"Needs Data")</f>
        <v>Needs Data</v>
      </c>
      <c r="H60" s="107" t="str">
        <f>IFERROR(H48/(H55*'Reference Data'!$E$66),"Needs Data")</f>
        <v>Needs Data</v>
      </c>
      <c r="I60" s="107" t="str">
        <f>IFERROR(I48/(I55*'Reference Data'!$E$66),"Needs Data")</f>
        <v>Needs Data</v>
      </c>
      <c r="J60" s="130" t="s">
        <v>353</v>
      </c>
      <c r="K60" s="169"/>
    </row>
    <row r="61" spans="1:14" ht="67.5" customHeight="1" x14ac:dyDescent="0.25">
      <c r="A61" s="66" t="s">
        <v>288</v>
      </c>
      <c r="B61" s="170" t="str">
        <f>IFERROR(B49/(B56*'Reference Data'!$E$66),"Needs Data")</f>
        <v>Needs Data</v>
      </c>
      <c r="C61" s="171"/>
      <c r="D61" s="171"/>
      <c r="E61" s="171"/>
      <c r="F61" s="171"/>
      <c r="G61" s="171"/>
      <c r="H61" s="171"/>
      <c r="I61" s="171"/>
      <c r="J61" s="130" t="s">
        <v>354</v>
      </c>
      <c r="K61" s="169"/>
    </row>
    <row r="62" spans="1:14" ht="15" x14ac:dyDescent="0.25">
      <c r="J62"/>
      <c r="K62"/>
      <c r="L62"/>
      <c r="M62"/>
      <c r="N62"/>
    </row>
  </sheetData>
  <mergeCells count="18">
    <mergeCell ref="J54:K54"/>
    <mergeCell ref="J55:K55"/>
    <mergeCell ref="B61:I61"/>
    <mergeCell ref="J61:K61"/>
    <mergeCell ref="B49:I49"/>
    <mergeCell ref="B56:I56"/>
    <mergeCell ref="J56:K56"/>
    <mergeCell ref="B59:I59"/>
    <mergeCell ref="J59:K59"/>
    <mergeCell ref="J60:K60"/>
    <mergeCell ref="B52:I52"/>
    <mergeCell ref="J52:K52"/>
    <mergeCell ref="J53:K53"/>
    <mergeCell ref="A1:K1"/>
    <mergeCell ref="B3:I3"/>
    <mergeCell ref="B16:I16"/>
    <mergeCell ref="B25:I25"/>
    <mergeCell ref="B38:I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F1229-3182-4182-835F-FC341DD1B81F}">
  <sheetPr>
    <tabColor theme="9"/>
  </sheetPr>
  <dimension ref="A1:N13"/>
  <sheetViews>
    <sheetView zoomScaleNormal="100" workbookViewId="0"/>
  </sheetViews>
  <sheetFormatPr defaultColWidth="8.85546875" defaultRowHeight="12.75" x14ac:dyDescent="0.2"/>
  <cols>
    <col min="1" max="1" width="48.140625" style="1" customWidth="1"/>
    <col min="2" max="2" width="17.5703125" style="51" bestFit="1" customWidth="1"/>
    <col min="3" max="9" width="17.5703125" style="51" customWidth="1"/>
    <col min="10" max="10" width="44.5703125" style="51" customWidth="1"/>
    <col min="11" max="11" width="59.140625" style="1" customWidth="1"/>
    <col min="12" max="16384" width="8.85546875" style="51"/>
  </cols>
  <sheetData>
    <row r="1" spans="1:14" ht="15" x14ac:dyDescent="0.25">
      <c r="A1" s="100"/>
      <c r="J1"/>
      <c r="K1"/>
      <c r="L1"/>
      <c r="M1"/>
      <c r="N1"/>
    </row>
    <row r="2" spans="1:14" ht="18" x14ac:dyDescent="0.25">
      <c r="A2" s="28" t="s">
        <v>37</v>
      </c>
      <c r="B2" s="59"/>
      <c r="C2" s="59"/>
      <c r="D2" s="59"/>
      <c r="E2" s="59"/>
      <c r="F2" s="1"/>
      <c r="G2" s="1"/>
      <c r="H2" s="1"/>
      <c r="I2" s="1"/>
    </row>
    <row r="3" spans="1:14" ht="17.25" customHeight="1" x14ac:dyDescent="0.2">
      <c r="A3" s="132" t="s">
        <v>364</v>
      </c>
      <c r="B3" s="133"/>
      <c r="C3" s="133"/>
      <c r="D3" s="133"/>
      <c r="E3" s="134"/>
      <c r="F3" s="1"/>
      <c r="G3" s="1"/>
      <c r="H3" s="1"/>
      <c r="I3" s="1"/>
      <c r="J3" s="25"/>
    </row>
    <row r="4" spans="1:14" ht="16.5" customHeight="1" x14ac:dyDescent="0.2">
      <c r="A4" s="136"/>
      <c r="B4" s="126"/>
      <c r="C4" s="126"/>
      <c r="D4" s="126"/>
      <c r="E4" s="127"/>
      <c r="F4" s="1"/>
      <c r="G4" s="1"/>
      <c r="H4" s="1"/>
      <c r="I4" s="1"/>
    </row>
    <row r="5" spans="1:14" x14ac:dyDescent="0.2">
      <c r="A5" s="7" t="s">
        <v>39</v>
      </c>
      <c r="B5" s="65" t="s">
        <v>40</v>
      </c>
      <c r="C5" s="184" t="s">
        <v>27</v>
      </c>
      <c r="D5" s="185"/>
      <c r="E5" s="186"/>
      <c r="G5" s="1"/>
      <c r="K5" s="51"/>
    </row>
    <row r="6" spans="1:14" ht="33" customHeight="1" x14ac:dyDescent="0.2">
      <c r="A6" s="66" t="s">
        <v>292</v>
      </c>
      <c r="B6" s="73">
        <f>SUM('Process GHGRP Facilities '!B35:I35,'Process Non-GHGRP Facilities'!B35:I35)</f>
        <v>0</v>
      </c>
      <c r="C6" s="183" t="s">
        <v>293</v>
      </c>
      <c r="D6" s="183"/>
      <c r="E6" s="183"/>
      <c r="G6" s="1"/>
      <c r="K6" s="51"/>
    </row>
    <row r="7" spans="1:14" ht="33" customHeight="1" x14ac:dyDescent="0.2">
      <c r="A7" s="66" t="s">
        <v>316</v>
      </c>
      <c r="B7" s="73">
        <f>SUM('Process GHGRP Facilities '!B39:I39,'Process Non-GHGRP Facilities'!B39:I39)</f>
        <v>0</v>
      </c>
      <c r="C7" s="183" t="s">
        <v>307</v>
      </c>
      <c r="D7" s="183"/>
      <c r="E7" s="183"/>
      <c r="G7" s="1"/>
      <c r="K7" s="51"/>
    </row>
    <row r="8" spans="1:14" ht="33" customHeight="1" x14ac:dyDescent="0.2">
      <c r="A8" s="74" t="s">
        <v>317</v>
      </c>
      <c r="B8" s="63" t="str">
        <f>IFERROR(SUM(SUMPRODUCT('Process GHGRP Facilities '!B39:I39,'Process GHGRP Facilities '!B40:I40),SUMPRODUCT('Process Non-GHGRP Facilities'!B39:I39,'Process Non-GHGRP Facilities'!B40:I40))/SUM('Process GHGRP Facilities '!B39:I39,'Process Non-GHGRP Facilities'!B39:I39),"Needs Data")</f>
        <v>Needs Data</v>
      </c>
      <c r="C8" s="183" t="s">
        <v>315</v>
      </c>
      <c r="D8" s="183"/>
      <c r="E8" s="183"/>
      <c r="G8" s="1"/>
      <c r="K8" s="51"/>
    </row>
    <row r="9" spans="1:14" ht="30" customHeight="1" x14ac:dyDescent="0.2">
      <c r="A9" s="74" t="s">
        <v>308</v>
      </c>
      <c r="B9" s="64" t="str">
        <f>IFERROR(SUM(SUMPRODUCT('Process GHGRP Facilities '!B53:I53,'Process GHGRP Facilities '!B54:I54),SUMPRODUCT('Process Non-GHGRP Facilities'!B53:I53,'Process Non-GHGRP Facilities'!B54:I54))/SUM('Process GHGRP Facilities '!B54:I54,'Process Non-GHGRP Facilities'!B54:I54),"Needs Data")</f>
        <v>Needs Data</v>
      </c>
      <c r="C9" s="183" t="s">
        <v>311</v>
      </c>
      <c r="D9" s="183"/>
      <c r="E9" s="183"/>
      <c r="G9" s="1"/>
      <c r="K9" s="51"/>
    </row>
    <row r="10" spans="1:14" ht="30" customHeight="1" x14ac:dyDescent="0.2">
      <c r="A10" s="74" t="s">
        <v>309</v>
      </c>
      <c r="B10" s="73">
        <f>SUM('Process GHGRP Facilities '!B42:I42,'Process Non-GHGRP Facilities'!B42:I42)</f>
        <v>0</v>
      </c>
      <c r="C10" s="183" t="s">
        <v>313</v>
      </c>
      <c r="D10" s="183"/>
      <c r="E10" s="183"/>
      <c r="G10" s="1"/>
      <c r="K10" s="51"/>
    </row>
    <row r="11" spans="1:14" ht="33" customHeight="1" x14ac:dyDescent="0.2">
      <c r="A11" s="74" t="s">
        <v>310</v>
      </c>
      <c r="B11" s="62" t="str">
        <f>IF(SUM('Process GHGRP Facilities '!B42:I42,'Process Non-GHGRP Facilities'!B42:I42)=0,"No Liquids",IFERROR(SUM(SUMPRODUCT('Process GHGRP Facilities '!B42:I42,'Process GHGRP Facilities '!B43:I43),SUMPRODUCT('Process Non-GHGRP Facilities'!B42:I42,'Process Non-GHGRP Facilities'!B43:I43))/SUM('Process GHGRP Facilities '!B42:I42,'Process Non-GHGRP Facilities'!B42:I42),"Needs Data"))</f>
        <v>No Liquids</v>
      </c>
      <c r="C11" s="183" t="s">
        <v>312</v>
      </c>
      <c r="D11" s="183"/>
      <c r="E11" s="183"/>
      <c r="G11" s="1"/>
      <c r="K11" s="51"/>
    </row>
    <row r="12" spans="1:14" ht="39.950000000000003" customHeight="1" x14ac:dyDescent="0.2">
      <c r="A12" s="74" t="s">
        <v>291</v>
      </c>
      <c r="B12" s="106" t="str">
        <f>IFERROR((B7*B8)/(B7*B8+IFERROR(B10*B11,0)),"Needs Data")</f>
        <v>Needs Data</v>
      </c>
      <c r="C12" s="183" t="s">
        <v>314</v>
      </c>
      <c r="D12" s="183"/>
      <c r="E12" s="183"/>
      <c r="G12" s="1"/>
      <c r="K12" s="51"/>
    </row>
    <row r="13" spans="1:14" ht="37.5" customHeight="1" x14ac:dyDescent="0.2">
      <c r="A13" s="74" t="s">
        <v>289</v>
      </c>
      <c r="B13" s="98" t="str">
        <f>IFERROR(SUM('Process GHGRP Facilities '!B49:I49,'Process Non-GHGRP Facilities'!B49:I49)/(SUM('Process GHGRP Facilities '!B56:I56,'Process Non-GHGRP Facilities'!B56:I56)*'Reference Data'!E66),"Needs Data")</f>
        <v>Needs Data</v>
      </c>
      <c r="C13" s="183" t="s">
        <v>290</v>
      </c>
      <c r="D13" s="183"/>
      <c r="E13" s="183"/>
      <c r="G13" s="1"/>
      <c r="K13" s="51"/>
    </row>
  </sheetData>
  <mergeCells count="10">
    <mergeCell ref="A3:E4"/>
    <mergeCell ref="C11:E11"/>
    <mergeCell ref="C12:E12"/>
    <mergeCell ref="C13:E13"/>
    <mergeCell ref="C5:E5"/>
    <mergeCell ref="C6:E6"/>
    <mergeCell ref="C7:E7"/>
    <mergeCell ref="C8:E8"/>
    <mergeCell ref="C9:E9"/>
    <mergeCell ref="C10:E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4.25" customHeight="1" x14ac:dyDescent="0.25">
      <c r="A1" s="195" t="s">
        <v>50</v>
      </c>
      <c r="B1" s="195"/>
      <c r="C1" s="195"/>
      <c r="D1" s="195"/>
      <c r="E1" s="195"/>
      <c r="F1" s="195"/>
      <c r="G1" s="196"/>
    </row>
    <row r="2" spans="1:7" s="26" customFormat="1" ht="18" x14ac:dyDescent="0.25">
      <c r="A2" s="30" t="s">
        <v>51</v>
      </c>
      <c r="B2" s="34"/>
      <c r="C2" s="34"/>
      <c r="D2" s="34"/>
      <c r="E2" s="34"/>
      <c r="F2" s="35"/>
      <c r="G2" s="36"/>
    </row>
    <row r="3" spans="1:7" s="4" customFormat="1" x14ac:dyDescent="0.2">
      <c r="A3" s="7" t="s">
        <v>0</v>
      </c>
      <c r="B3" s="164" t="s">
        <v>52</v>
      </c>
      <c r="C3" s="165"/>
      <c r="D3" s="165"/>
      <c r="E3" s="166"/>
      <c r="F3" s="44" t="s">
        <v>1</v>
      </c>
      <c r="G3" s="7" t="s">
        <v>2</v>
      </c>
    </row>
    <row r="4" spans="1:7" s="4" customFormat="1" x14ac:dyDescent="0.2">
      <c r="A4" s="7"/>
      <c r="B4" s="44" t="s">
        <v>53</v>
      </c>
      <c r="C4" s="44" t="s">
        <v>53</v>
      </c>
      <c r="D4" s="44" t="s">
        <v>53</v>
      </c>
      <c r="E4" s="44" t="s">
        <v>53</v>
      </c>
      <c r="F4" s="44"/>
      <c r="G4" s="7"/>
    </row>
    <row r="5" spans="1:7" ht="137.25" customHeight="1" x14ac:dyDescent="0.2">
      <c r="A5" s="47" t="s">
        <v>43</v>
      </c>
      <c r="B5" s="9"/>
      <c r="C5" s="9"/>
      <c r="D5" s="9"/>
      <c r="E5" s="9"/>
      <c r="F5" s="14" t="s">
        <v>44</v>
      </c>
      <c r="G5" s="8" t="s">
        <v>45</v>
      </c>
    </row>
    <row r="6" spans="1:7" ht="121.5" customHeight="1" x14ac:dyDescent="0.2">
      <c r="A6" s="47" t="s">
        <v>3</v>
      </c>
      <c r="B6" s="9"/>
      <c r="C6" s="9"/>
      <c r="D6" s="9"/>
      <c r="E6" s="9"/>
      <c r="F6" s="8" t="s">
        <v>54</v>
      </c>
      <c r="G6" s="8" t="s">
        <v>55</v>
      </c>
    </row>
    <row r="7" spans="1:7" ht="233.25" customHeight="1" x14ac:dyDescent="0.2">
      <c r="A7" s="47" t="s">
        <v>56</v>
      </c>
      <c r="B7" s="9"/>
      <c r="C7" s="9"/>
      <c r="D7" s="9"/>
      <c r="E7" s="9"/>
      <c r="F7" s="14" t="s">
        <v>57</v>
      </c>
      <c r="G7" s="8" t="s">
        <v>58</v>
      </c>
    </row>
    <row r="8" spans="1:7" ht="248.25" customHeight="1" x14ac:dyDescent="0.2">
      <c r="A8" s="47" t="s">
        <v>6</v>
      </c>
      <c r="B8" s="9"/>
      <c r="C8" s="9"/>
      <c r="D8" s="9"/>
      <c r="E8" s="9"/>
      <c r="F8" s="14" t="s">
        <v>59</v>
      </c>
      <c r="G8" s="8" t="s">
        <v>60</v>
      </c>
    </row>
    <row r="9" spans="1:7" ht="73.5" customHeight="1" x14ac:dyDescent="0.2">
      <c r="A9" s="47" t="s">
        <v>7</v>
      </c>
      <c r="B9" s="9"/>
      <c r="C9" s="9"/>
      <c r="D9" s="9"/>
      <c r="E9" s="9"/>
      <c r="F9" s="8" t="s">
        <v>8</v>
      </c>
      <c r="G9" s="8" t="s">
        <v>9</v>
      </c>
    </row>
    <row r="10" spans="1:7" ht="36" customHeight="1" x14ac:dyDescent="0.2">
      <c r="A10" s="47" t="s">
        <v>10</v>
      </c>
      <c r="B10" s="9"/>
      <c r="C10" s="9"/>
      <c r="D10" s="9"/>
      <c r="E10" s="9"/>
      <c r="F10" s="8" t="s">
        <v>11</v>
      </c>
      <c r="G10" s="8" t="s">
        <v>12</v>
      </c>
    </row>
    <row r="11" spans="1:7" ht="110.25" customHeight="1" x14ac:dyDescent="0.2">
      <c r="A11" s="47" t="s">
        <v>13</v>
      </c>
      <c r="B11" s="9"/>
      <c r="C11" s="9"/>
      <c r="D11" s="9"/>
      <c r="E11" s="9"/>
      <c r="F11" s="8" t="s">
        <v>14</v>
      </c>
      <c r="G11" s="8" t="s">
        <v>61</v>
      </c>
    </row>
    <row r="12" spans="1:7" ht="51.75" customHeight="1" x14ac:dyDescent="0.2">
      <c r="A12" s="47" t="s">
        <v>15</v>
      </c>
      <c r="B12" s="9"/>
      <c r="C12" s="9"/>
      <c r="D12" s="9"/>
      <c r="E12" s="9"/>
      <c r="F12" s="8" t="s">
        <v>16</v>
      </c>
      <c r="G12" s="8" t="s">
        <v>17</v>
      </c>
    </row>
    <row r="13" spans="1:7" ht="90.75" customHeight="1" x14ac:dyDescent="0.2">
      <c r="A13" s="47" t="s">
        <v>18</v>
      </c>
      <c r="B13" s="9"/>
      <c r="C13" s="9"/>
      <c r="D13" s="9"/>
      <c r="E13" s="9"/>
      <c r="F13" s="8" t="s">
        <v>19</v>
      </c>
      <c r="G13" s="8" t="s">
        <v>62</v>
      </c>
    </row>
    <row r="14" spans="1:7" x14ac:dyDescent="0.2">
      <c r="A14" s="7" t="s">
        <v>20</v>
      </c>
      <c r="B14" s="9"/>
      <c r="C14" s="9"/>
      <c r="D14" s="9"/>
      <c r="E14" s="9"/>
    </row>
    <row r="15" spans="1:7" x14ac:dyDescent="0.2">
      <c r="G15" s="6"/>
    </row>
    <row r="16" spans="1:7" s="19" customFormat="1" ht="18" x14ac:dyDescent="0.25">
      <c r="A16" s="30" t="s">
        <v>63</v>
      </c>
      <c r="B16" s="33"/>
      <c r="C16" s="33"/>
      <c r="D16" s="33"/>
      <c r="E16" s="33"/>
      <c r="F16" s="31"/>
      <c r="G16" s="32"/>
    </row>
    <row r="17" spans="1:7" s="4" customFormat="1" x14ac:dyDescent="0.2">
      <c r="A17" s="7" t="s">
        <v>0</v>
      </c>
      <c r="B17" s="164" t="s">
        <v>52</v>
      </c>
      <c r="C17" s="165"/>
      <c r="D17" s="165"/>
      <c r="E17" s="166"/>
      <c r="F17" s="44" t="s">
        <v>23</v>
      </c>
      <c r="G17" s="7" t="s">
        <v>21</v>
      </c>
    </row>
    <row r="18" spans="1:7" ht="39.75" customHeight="1" x14ac:dyDescent="0.2">
      <c r="A18" s="47" t="s">
        <v>64</v>
      </c>
      <c r="B18" s="9"/>
      <c r="C18" s="9"/>
      <c r="D18" s="9"/>
      <c r="E18" s="9"/>
      <c r="F18" s="23" t="s">
        <v>65</v>
      </c>
      <c r="G18" s="47" t="s">
        <v>66</v>
      </c>
    </row>
    <row r="19" spans="1:7" x14ac:dyDescent="0.2">
      <c r="A19" s="7" t="s">
        <v>24</v>
      </c>
      <c r="B19" s="9"/>
      <c r="C19" s="9"/>
      <c r="D19" s="9"/>
      <c r="E19" s="9"/>
    </row>
    <row r="21" spans="1:7" s="19" customFormat="1" ht="18" x14ac:dyDescent="0.25">
      <c r="A21" s="30" t="s">
        <v>67</v>
      </c>
      <c r="B21" s="31"/>
      <c r="C21" s="31"/>
      <c r="D21" s="31"/>
      <c r="E21" s="31"/>
      <c r="G21" s="18"/>
    </row>
    <row r="22" spans="1:7" ht="25.5" x14ac:dyDescent="0.2">
      <c r="A22" s="7" t="s">
        <v>68</v>
      </c>
      <c r="B22" s="9"/>
      <c r="C22" s="9"/>
      <c r="D22" s="9"/>
      <c r="E22" s="9"/>
    </row>
    <row r="24" spans="1:7" s="19" customFormat="1" ht="18" x14ac:dyDescent="0.25">
      <c r="A24" s="30" t="s">
        <v>69</v>
      </c>
      <c r="B24" s="31"/>
      <c r="C24" s="31"/>
      <c r="D24" s="31"/>
      <c r="E24" s="31"/>
      <c r="F24" s="31"/>
      <c r="G24" s="18"/>
    </row>
    <row r="25" spans="1:7" x14ac:dyDescent="0.2">
      <c r="A25" s="7" t="s">
        <v>25</v>
      </c>
      <c r="B25" s="164" t="s">
        <v>26</v>
      </c>
      <c r="C25" s="165"/>
      <c r="D25" s="165"/>
      <c r="E25" s="166"/>
      <c r="F25" s="44" t="s">
        <v>27</v>
      </c>
    </row>
    <row r="26" spans="1:7" ht="51.75" customHeight="1" x14ac:dyDescent="0.2">
      <c r="A26" s="15" t="s">
        <v>70</v>
      </c>
      <c r="B26" s="10"/>
      <c r="C26" s="10"/>
      <c r="D26" s="10"/>
      <c r="E26" s="10"/>
      <c r="F26" s="47" t="s">
        <v>71</v>
      </c>
    </row>
    <row r="27" spans="1:7" ht="69" customHeight="1" x14ac:dyDescent="0.2">
      <c r="A27" s="47" t="s">
        <v>72</v>
      </c>
      <c r="B27" s="10"/>
      <c r="C27" s="10"/>
      <c r="D27" s="10"/>
      <c r="E27" s="10"/>
      <c r="F27" s="47" t="s">
        <v>28</v>
      </c>
    </row>
    <row r="28" spans="1:7" ht="39" customHeight="1" x14ac:dyDescent="0.2">
      <c r="A28" s="47" t="s">
        <v>73</v>
      </c>
      <c r="B28" s="10"/>
      <c r="C28" s="10"/>
      <c r="D28" s="10"/>
      <c r="E28" s="10"/>
      <c r="F28" s="47" t="s">
        <v>74</v>
      </c>
    </row>
    <row r="29" spans="1:7" ht="51.75" customHeight="1" x14ac:dyDescent="0.2">
      <c r="A29" s="47" t="s">
        <v>75</v>
      </c>
      <c r="B29" s="10"/>
      <c r="C29" s="10"/>
      <c r="D29" s="10"/>
      <c r="E29" s="10"/>
      <c r="F29" s="47" t="s">
        <v>76</v>
      </c>
    </row>
    <row r="30" spans="1:7" ht="72" customHeight="1" x14ac:dyDescent="0.2">
      <c r="A30" s="47" t="s">
        <v>77</v>
      </c>
      <c r="B30" s="10"/>
      <c r="C30" s="10"/>
      <c r="D30" s="10"/>
      <c r="E30" s="10"/>
      <c r="F30" s="47" t="s">
        <v>78</v>
      </c>
    </row>
    <row r="31" spans="1:7" ht="40.5" customHeight="1" x14ac:dyDescent="0.2">
      <c r="A31" s="47" t="s">
        <v>79</v>
      </c>
      <c r="B31" s="10"/>
      <c r="C31" s="10"/>
      <c r="D31" s="10"/>
      <c r="E31" s="10"/>
      <c r="F31" s="47" t="s">
        <v>80</v>
      </c>
    </row>
    <row r="32" spans="1:7" ht="66" customHeight="1" x14ac:dyDescent="0.2">
      <c r="A32" s="47" t="s">
        <v>29</v>
      </c>
      <c r="B32" s="10"/>
      <c r="C32" s="10"/>
      <c r="D32" s="10"/>
      <c r="E32" s="10"/>
      <c r="F32" s="47" t="s">
        <v>81</v>
      </c>
    </row>
    <row r="33" spans="1:10" ht="36.75" customHeight="1" x14ac:dyDescent="0.2">
      <c r="A33" s="47" t="s">
        <v>30</v>
      </c>
      <c r="B33" s="10"/>
      <c r="C33" s="10"/>
      <c r="D33" s="10"/>
      <c r="E33" s="10"/>
      <c r="F33" s="47" t="s">
        <v>82</v>
      </c>
    </row>
    <row r="34" spans="1:10" ht="49.5" customHeight="1" x14ac:dyDescent="0.2">
      <c r="A34" s="20" t="s">
        <v>83</v>
      </c>
      <c r="B34" s="189"/>
      <c r="C34" s="190"/>
      <c r="D34" s="190"/>
      <c r="E34" s="191"/>
      <c r="F34" s="47" t="s">
        <v>84</v>
      </c>
    </row>
    <row r="36" spans="1:10" s="19" customFormat="1" ht="18" x14ac:dyDescent="0.25">
      <c r="A36" s="30" t="s">
        <v>85</v>
      </c>
      <c r="B36" s="31"/>
      <c r="C36" s="31"/>
      <c r="D36" s="31"/>
      <c r="E36" s="31"/>
      <c r="F36" s="31"/>
      <c r="G36" s="32"/>
    </row>
    <row r="37" spans="1:10" x14ac:dyDescent="0.2">
      <c r="A37" s="7" t="s">
        <v>86</v>
      </c>
      <c r="B37" s="176" t="s">
        <v>26</v>
      </c>
      <c r="C37" s="177"/>
      <c r="D37" s="177"/>
      <c r="E37" s="178"/>
      <c r="F37" s="197" t="s">
        <v>27</v>
      </c>
      <c r="G37" s="198"/>
    </row>
    <row r="38" spans="1:10" ht="39" customHeight="1" x14ac:dyDescent="0.2">
      <c r="A38" s="47" t="s">
        <v>31</v>
      </c>
      <c r="B38" s="10"/>
      <c r="C38" s="10"/>
      <c r="D38" s="10"/>
      <c r="E38" s="10"/>
      <c r="F38" s="181" t="s">
        <v>87</v>
      </c>
      <c r="G38" s="182"/>
    </row>
    <row r="39" spans="1:10" ht="36" customHeight="1" x14ac:dyDescent="0.2">
      <c r="A39" s="47" t="s">
        <v>32</v>
      </c>
      <c r="B39" s="10"/>
      <c r="C39" s="10"/>
      <c r="D39" s="10"/>
      <c r="E39" s="10"/>
      <c r="F39" s="181" t="s">
        <v>88</v>
      </c>
      <c r="G39" s="182"/>
    </row>
    <row r="40" spans="1:10" ht="24.75" customHeight="1" x14ac:dyDescent="0.2">
      <c r="A40" s="47" t="s">
        <v>33</v>
      </c>
      <c r="B40" s="10"/>
      <c r="C40" s="10"/>
      <c r="D40" s="10"/>
      <c r="E40" s="10"/>
      <c r="F40" s="181" t="s">
        <v>89</v>
      </c>
      <c r="G40" s="182"/>
    </row>
    <row r="41" spans="1:10" ht="23.25" customHeight="1" x14ac:dyDescent="0.2">
      <c r="A41" s="20" t="s">
        <v>34</v>
      </c>
      <c r="B41" s="189"/>
      <c r="C41" s="190"/>
      <c r="D41" s="190"/>
      <c r="E41" s="191"/>
      <c r="F41" s="181" t="s">
        <v>90</v>
      </c>
      <c r="G41" s="182"/>
    </row>
    <row r="43" spans="1:10" s="19" customFormat="1" ht="18" x14ac:dyDescent="0.25">
      <c r="A43" s="30" t="s">
        <v>91</v>
      </c>
      <c r="B43" s="31"/>
      <c r="C43" s="31"/>
      <c r="D43" s="31"/>
      <c r="E43" s="31"/>
      <c r="F43" s="12"/>
      <c r="G43" s="11"/>
    </row>
    <row r="44" spans="1:10" ht="15" x14ac:dyDescent="0.25">
      <c r="A44" s="2" t="s">
        <v>25</v>
      </c>
      <c r="B44" s="173" t="s">
        <v>35</v>
      </c>
      <c r="C44" s="174"/>
      <c r="D44" s="174"/>
      <c r="E44" s="174"/>
      <c r="F44" s="188" t="s">
        <v>36</v>
      </c>
      <c r="G44" s="187"/>
    </row>
    <row r="45" spans="1:10" ht="78.75" customHeight="1" x14ac:dyDescent="0.25">
      <c r="A45" s="47" t="s">
        <v>92</v>
      </c>
      <c r="B45" s="10"/>
      <c r="C45" s="10"/>
      <c r="D45" s="10"/>
      <c r="E45" s="46"/>
      <c r="F45" s="130" t="s">
        <v>93</v>
      </c>
      <c r="G45" s="187"/>
    </row>
    <row r="46" spans="1:10" ht="67.5" customHeight="1" x14ac:dyDescent="0.25">
      <c r="A46" s="47" t="s">
        <v>94</v>
      </c>
      <c r="B46" s="189"/>
      <c r="C46" s="190"/>
      <c r="D46" s="190"/>
      <c r="E46" s="190"/>
      <c r="F46" s="130" t="s">
        <v>95</v>
      </c>
      <c r="G46" s="187"/>
    </row>
    <row r="47" spans="1:10" ht="15" x14ac:dyDescent="0.25">
      <c r="F47" s="5"/>
      <c r="G47" s="5"/>
      <c r="H47" s="5"/>
      <c r="I47" s="5"/>
      <c r="J47" s="5"/>
    </row>
    <row r="48" spans="1:10" ht="15" x14ac:dyDescent="0.25">
      <c r="F48" s="5"/>
      <c r="G48" s="5"/>
      <c r="H48" s="5"/>
      <c r="I48" s="5"/>
      <c r="J48" s="5"/>
    </row>
    <row r="49" spans="1:10" ht="15" x14ac:dyDescent="0.25">
      <c r="F49" s="5"/>
      <c r="G49" s="5"/>
      <c r="H49" s="5"/>
      <c r="I49" s="5"/>
      <c r="J49" s="5"/>
    </row>
    <row r="50" spans="1:10" s="19" customFormat="1" ht="18" x14ac:dyDescent="0.25">
      <c r="A50" s="28" t="s">
        <v>37</v>
      </c>
      <c r="B50" s="29"/>
      <c r="C50" s="29"/>
      <c r="D50" s="29"/>
      <c r="E50" s="29"/>
      <c r="G50" s="18"/>
    </row>
    <row r="51" spans="1:10" ht="17.25" customHeight="1" x14ac:dyDescent="0.2">
      <c r="A51" s="158" t="s">
        <v>38</v>
      </c>
      <c r="B51" s="158"/>
      <c r="C51" s="158"/>
      <c r="D51" s="158"/>
      <c r="E51" s="158"/>
      <c r="F51" s="25"/>
    </row>
    <row r="52" spans="1:10" ht="16.5" customHeight="1" x14ac:dyDescent="0.2">
      <c r="A52" s="158"/>
      <c r="B52" s="158"/>
      <c r="C52" s="158"/>
      <c r="D52" s="158"/>
      <c r="E52" s="158"/>
    </row>
    <row r="53" spans="1:10" x14ac:dyDescent="0.2">
      <c r="A53" s="7" t="s">
        <v>39</v>
      </c>
      <c r="B53" s="45" t="s">
        <v>40</v>
      </c>
      <c r="C53" s="192" t="s">
        <v>27</v>
      </c>
      <c r="D53" s="193"/>
      <c r="E53" s="194"/>
    </row>
    <row r="54" spans="1:10" ht="33" customHeight="1" x14ac:dyDescent="0.2">
      <c r="A54" s="47" t="s">
        <v>41</v>
      </c>
      <c r="B54" s="37"/>
      <c r="C54" s="183" t="s">
        <v>96</v>
      </c>
      <c r="D54" s="183"/>
      <c r="E54" s="183"/>
    </row>
    <row r="55" spans="1:10" ht="33" customHeight="1" x14ac:dyDescent="0.2">
      <c r="A55" s="47" t="s">
        <v>47</v>
      </c>
      <c r="B55" s="37"/>
      <c r="C55" s="183" t="s">
        <v>97</v>
      </c>
      <c r="D55" s="183"/>
      <c r="E55" s="183"/>
    </row>
    <row r="56" spans="1:10" ht="33" customHeight="1" x14ac:dyDescent="0.2">
      <c r="A56" s="47" t="s">
        <v>48</v>
      </c>
      <c r="B56" s="37"/>
      <c r="C56" s="183" t="s">
        <v>98</v>
      </c>
      <c r="D56" s="183"/>
      <c r="E56" s="183"/>
    </row>
    <row r="57" spans="1:10" ht="30" customHeight="1" x14ac:dyDescent="0.2">
      <c r="A57" s="47" t="s">
        <v>49</v>
      </c>
      <c r="B57" s="37"/>
      <c r="C57" s="183" t="s">
        <v>99</v>
      </c>
      <c r="D57" s="183"/>
      <c r="E57" s="183"/>
    </row>
    <row r="58" spans="1:10" ht="30" customHeight="1" x14ac:dyDescent="0.2">
      <c r="A58" s="47" t="s">
        <v>100</v>
      </c>
      <c r="B58" s="37"/>
      <c r="C58" s="183" t="s">
        <v>101</v>
      </c>
      <c r="D58" s="183"/>
      <c r="E58" s="183"/>
    </row>
    <row r="59" spans="1:10" ht="33" customHeight="1" x14ac:dyDescent="0.2">
      <c r="A59" s="47" t="s">
        <v>77</v>
      </c>
      <c r="B59" s="37"/>
      <c r="C59" s="183" t="s">
        <v>102</v>
      </c>
      <c r="D59" s="183"/>
      <c r="E59" s="183"/>
    </row>
    <row r="60" spans="1:10" ht="34.5" customHeight="1" x14ac:dyDescent="0.2">
      <c r="A60" s="47" t="s">
        <v>29</v>
      </c>
      <c r="B60" s="37"/>
      <c r="C60" s="183" t="s">
        <v>103</v>
      </c>
      <c r="D60" s="183"/>
      <c r="E60" s="183"/>
    </row>
    <row r="61" spans="1:10" ht="37.5" customHeight="1" x14ac:dyDescent="0.2">
      <c r="A61" s="47" t="s">
        <v>42</v>
      </c>
      <c r="B61" s="37"/>
      <c r="C61" s="183" t="s">
        <v>104</v>
      </c>
      <c r="D61" s="183"/>
      <c r="E61" s="183"/>
    </row>
  </sheetData>
  <mergeCells count="27">
    <mergeCell ref="F38:G38"/>
    <mergeCell ref="A1:G1"/>
    <mergeCell ref="C58:E58"/>
    <mergeCell ref="C59:E59"/>
    <mergeCell ref="C60:E60"/>
    <mergeCell ref="F40:G40"/>
    <mergeCell ref="F41:G41"/>
    <mergeCell ref="A51:E52"/>
    <mergeCell ref="B3:E3"/>
    <mergeCell ref="B17:E17"/>
    <mergeCell ref="B25:E25"/>
    <mergeCell ref="B37:E37"/>
    <mergeCell ref="B46:E46"/>
    <mergeCell ref="B44:E44"/>
    <mergeCell ref="B34:E34"/>
    <mergeCell ref="F37:G37"/>
    <mergeCell ref="C61:E61"/>
    <mergeCell ref="C53:E53"/>
    <mergeCell ref="C54:E54"/>
    <mergeCell ref="C55:E55"/>
    <mergeCell ref="C56:E56"/>
    <mergeCell ref="C57:E57"/>
    <mergeCell ref="F45:G45"/>
    <mergeCell ref="F46:G46"/>
    <mergeCell ref="F44:G44"/>
    <mergeCell ref="F39:G39"/>
    <mergeCell ref="B41:E4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1"/>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2" customHeight="1" x14ac:dyDescent="0.25">
      <c r="A1" s="195" t="s">
        <v>50</v>
      </c>
      <c r="B1" s="195"/>
      <c r="C1" s="195"/>
      <c r="D1" s="195"/>
      <c r="E1" s="195"/>
      <c r="F1" s="195"/>
      <c r="G1" s="196"/>
    </row>
    <row r="2" spans="1:7" s="26" customFormat="1" ht="18" x14ac:dyDescent="0.25">
      <c r="A2" s="30" t="s">
        <v>105</v>
      </c>
      <c r="B2" s="34"/>
      <c r="C2" s="34"/>
      <c r="D2" s="34"/>
      <c r="E2" s="34"/>
      <c r="F2" s="35"/>
      <c r="G2" s="36"/>
    </row>
    <row r="3" spans="1:7" s="4" customFormat="1" x14ac:dyDescent="0.2">
      <c r="A3" s="7" t="s">
        <v>0</v>
      </c>
      <c r="B3" s="164" t="s">
        <v>52</v>
      </c>
      <c r="C3" s="165"/>
      <c r="D3" s="165"/>
      <c r="E3" s="166"/>
      <c r="F3" s="44" t="s">
        <v>1</v>
      </c>
      <c r="G3" s="7" t="s">
        <v>2</v>
      </c>
    </row>
    <row r="4" spans="1:7" s="4" customFormat="1" x14ac:dyDescent="0.2">
      <c r="A4" s="7"/>
      <c r="B4" s="44" t="s">
        <v>53</v>
      </c>
      <c r="C4" s="44" t="s">
        <v>53</v>
      </c>
      <c r="D4" s="44" t="s">
        <v>53</v>
      </c>
      <c r="E4" s="44" t="s">
        <v>53</v>
      </c>
      <c r="F4" s="44"/>
      <c r="G4" s="7"/>
    </row>
    <row r="5" spans="1:7" ht="153" x14ac:dyDescent="0.2">
      <c r="A5" s="47" t="s">
        <v>106</v>
      </c>
      <c r="B5" s="9"/>
      <c r="C5" s="9"/>
      <c r="D5" s="9"/>
      <c r="E5" s="9"/>
      <c r="F5" s="14" t="s">
        <v>44</v>
      </c>
      <c r="G5" s="8" t="s">
        <v>107</v>
      </c>
    </row>
    <row r="6" spans="1:7" ht="140.25" x14ac:dyDescent="0.2">
      <c r="A6" s="47" t="s">
        <v>43</v>
      </c>
      <c r="B6" s="9"/>
      <c r="C6" s="9"/>
      <c r="D6" s="9"/>
      <c r="E6" s="9"/>
      <c r="F6" s="14" t="s">
        <v>108</v>
      </c>
      <c r="G6" s="14" t="s">
        <v>109</v>
      </c>
    </row>
    <row r="7" spans="1:7" ht="108.75" customHeight="1" x14ac:dyDescent="0.2">
      <c r="A7" s="47" t="s">
        <v>3</v>
      </c>
      <c r="B7" s="9"/>
      <c r="C7" s="9"/>
      <c r="D7" s="9"/>
      <c r="E7" s="9"/>
      <c r="F7" s="14" t="s">
        <v>110</v>
      </c>
      <c r="G7" s="14" t="s">
        <v>55</v>
      </c>
    </row>
    <row r="8" spans="1:7" ht="191.25" x14ac:dyDescent="0.2">
      <c r="A8" s="47" t="s">
        <v>56</v>
      </c>
      <c r="B8" s="9"/>
      <c r="C8" s="9"/>
      <c r="D8" s="9"/>
      <c r="E8" s="9"/>
      <c r="F8" s="14" t="s">
        <v>111</v>
      </c>
      <c r="G8" s="14" t="s">
        <v>112</v>
      </c>
    </row>
    <row r="9" spans="1:7" ht="204" x14ac:dyDescent="0.2">
      <c r="A9" s="47" t="s">
        <v>6</v>
      </c>
      <c r="B9" s="9"/>
      <c r="C9" s="9"/>
      <c r="D9" s="9"/>
      <c r="E9" s="9"/>
      <c r="F9" s="14" t="s">
        <v>113</v>
      </c>
      <c r="G9" s="14" t="s">
        <v>114</v>
      </c>
    </row>
    <row r="10" spans="1:7" ht="204" x14ac:dyDescent="0.2">
      <c r="A10" s="47" t="s">
        <v>13</v>
      </c>
      <c r="B10" s="9"/>
      <c r="C10" s="9"/>
      <c r="D10" s="9"/>
      <c r="E10" s="9"/>
      <c r="F10" s="8" t="s">
        <v>14</v>
      </c>
      <c r="G10" s="8" t="s">
        <v>115</v>
      </c>
    </row>
    <row r="11" spans="1:7" ht="38.25" x14ac:dyDescent="0.2">
      <c r="A11" s="47" t="s">
        <v>15</v>
      </c>
      <c r="B11" s="9"/>
      <c r="C11" s="9"/>
      <c r="D11" s="9"/>
      <c r="E11" s="9"/>
      <c r="F11" s="8" t="s">
        <v>116</v>
      </c>
      <c r="G11" s="8" t="s">
        <v>17</v>
      </c>
    </row>
    <row r="12" spans="1:7" ht="25.5" x14ac:dyDescent="0.2">
      <c r="A12" s="47" t="s">
        <v>18</v>
      </c>
      <c r="B12" s="9"/>
      <c r="C12" s="9"/>
      <c r="D12" s="9"/>
      <c r="E12" s="9"/>
      <c r="F12" s="8" t="s">
        <v>19</v>
      </c>
      <c r="G12" s="8" t="s">
        <v>117</v>
      </c>
    </row>
    <row r="13" spans="1:7" ht="102" x14ac:dyDescent="0.2">
      <c r="A13" s="47" t="s">
        <v>118</v>
      </c>
      <c r="B13" s="9"/>
      <c r="C13" s="9"/>
      <c r="D13" s="9"/>
      <c r="E13" s="9"/>
      <c r="F13" s="8" t="s">
        <v>119</v>
      </c>
      <c r="G13" s="8" t="s">
        <v>120</v>
      </c>
    </row>
    <row r="14" spans="1:7" x14ac:dyDescent="0.2">
      <c r="A14" s="7" t="s">
        <v>20</v>
      </c>
      <c r="B14" s="9"/>
      <c r="C14" s="9"/>
      <c r="D14" s="9"/>
      <c r="E14" s="9"/>
    </row>
    <row r="15" spans="1:7" x14ac:dyDescent="0.2">
      <c r="G15" s="6"/>
    </row>
    <row r="16" spans="1:7" s="19" customFormat="1" ht="18" x14ac:dyDescent="0.25">
      <c r="A16" s="30" t="s">
        <v>121</v>
      </c>
      <c r="B16" s="33"/>
      <c r="C16" s="33"/>
      <c r="D16" s="33"/>
      <c r="E16" s="33"/>
      <c r="F16" s="31"/>
      <c r="G16" s="32"/>
    </row>
    <row r="17" spans="1:7" s="4" customFormat="1" x14ac:dyDescent="0.2">
      <c r="A17" s="7" t="s">
        <v>0</v>
      </c>
      <c r="B17" s="210" t="s">
        <v>52</v>
      </c>
      <c r="C17" s="210"/>
      <c r="D17" s="210"/>
      <c r="E17" s="210"/>
      <c r="F17" s="44" t="s">
        <v>23</v>
      </c>
      <c r="G17" s="7" t="s">
        <v>21</v>
      </c>
    </row>
    <row r="18" spans="1:7" ht="89.25" x14ac:dyDescent="0.2">
      <c r="A18" s="47" t="s">
        <v>22</v>
      </c>
      <c r="B18" s="9"/>
      <c r="C18" s="9"/>
      <c r="D18" s="9"/>
      <c r="E18" s="9"/>
      <c r="F18" s="14" t="s">
        <v>122</v>
      </c>
      <c r="G18" s="21" t="s">
        <v>123</v>
      </c>
    </row>
    <row r="19" spans="1:7" ht="76.5" x14ac:dyDescent="0.2">
      <c r="A19" s="47" t="s">
        <v>124</v>
      </c>
      <c r="B19" s="9"/>
      <c r="C19" s="9"/>
      <c r="D19" s="9"/>
      <c r="E19" s="9"/>
      <c r="F19" s="14" t="s">
        <v>125</v>
      </c>
      <c r="G19" s="21" t="s">
        <v>126</v>
      </c>
    </row>
    <row r="20" spans="1:7" x14ac:dyDescent="0.2">
      <c r="A20" s="47" t="s">
        <v>127</v>
      </c>
      <c r="B20" s="9"/>
      <c r="C20" s="9"/>
      <c r="D20" s="9"/>
      <c r="E20" s="9"/>
      <c r="F20" s="8" t="s">
        <v>128</v>
      </c>
      <c r="G20" s="21" t="s">
        <v>129</v>
      </c>
    </row>
    <row r="21" spans="1:7" x14ac:dyDescent="0.2">
      <c r="A21" s="47" t="s">
        <v>130</v>
      </c>
      <c r="B21" s="9"/>
      <c r="C21" s="9"/>
      <c r="D21" s="9"/>
      <c r="E21" s="9"/>
      <c r="F21" s="8" t="s">
        <v>131</v>
      </c>
      <c r="G21" s="21" t="s">
        <v>132</v>
      </c>
    </row>
    <row r="22" spans="1:7" x14ac:dyDescent="0.2">
      <c r="A22" s="7" t="s">
        <v>24</v>
      </c>
      <c r="B22" s="9"/>
      <c r="C22" s="9"/>
      <c r="D22" s="9"/>
      <c r="E22" s="9"/>
    </row>
    <row r="24" spans="1:7" s="19" customFormat="1" ht="18" x14ac:dyDescent="0.25">
      <c r="A24" s="30" t="s">
        <v>133</v>
      </c>
      <c r="B24" s="31"/>
      <c r="C24" s="31"/>
      <c r="D24" s="31"/>
      <c r="E24" s="31"/>
      <c r="G24" s="18"/>
    </row>
    <row r="25" spans="1:7" ht="25.5" x14ac:dyDescent="0.2">
      <c r="A25" s="7" t="s">
        <v>134</v>
      </c>
      <c r="B25" s="9"/>
      <c r="C25" s="9"/>
      <c r="D25" s="9"/>
      <c r="E25" s="9"/>
    </row>
    <row r="27" spans="1:7" s="19" customFormat="1" ht="18" x14ac:dyDescent="0.25">
      <c r="A27" s="30" t="s">
        <v>135</v>
      </c>
      <c r="B27" s="31"/>
      <c r="C27" s="31"/>
      <c r="D27" s="31"/>
      <c r="E27" s="31"/>
      <c r="F27" s="31"/>
      <c r="G27" s="18"/>
    </row>
    <row r="28" spans="1:7" ht="12.95" customHeight="1" x14ac:dyDescent="0.2">
      <c r="A28" s="22" t="s">
        <v>136</v>
      </c>
      <c r="B28" s="211" t="s">
        <v>26</v>
      </c>
      <c r="C28" s="212"/>
      <c r="D28" s="212"/>
      <c r="E28" s="213"/>
      <c r="F28" s="38" t="s">
        <v>27</v>
      </c>
      <c r="G28" s="18"/>
    </row>
    <row r="29" spans="1:7" ht="38.25" x14ac:dyDescent="0.2">
      <c r="A29" s="20" t="s">
        <v>137</v>
      </c>
      <c r="B29" s="199"/>
      <c r="C29" s="200"/>
      <c r="D29" s="200"/>
      <c r="E29" s="200"/>
      <c r="F29" s="48" t="s">
        <v>138</v>
      </c>
      <c r="G29" s="18"/>
    </row>
    <row r="31" spans="1:7" s="19" customFormat="1" ht="18" x14ac:dyDescent="0.25">
      <c r="A31" s="30" t="s">
        <v>139</v>
      </c>
      <c r="B31" s="31"/>
      <c r="C31" s="31"/>
      <c r="D31" s="31"/>
      <c r="E31" s="31"/>
      <c r="F31" s="31"/>
      <c r="G31" s="32"/>
    </row>
    <row r="32" spans="1:7" x14ac:dyDescent="0.2">
      <c r="A32" s="7" t="s">
        <v>140</v>
      </c>
      <c r="B32" s="203" t="s">
        <v>26</v>
      </c>
      <c r="C32" s="204"/>
      <c r="D32" s="204"/>
      <c r="E32" s="205"/>
      <c r="F32" s="188" t="s">
        <v>27</v>
      </c>
      <c r="G32" s="188"/>
    </row>
    <row r="33" spans="1:10" ht="27" customHeight="1" x14ac:dyDescent="0.2">
      <c r="A33" s="47" t="s">
        <v>31</v>
      </c>
      <c r="B33" s="9"/>
      <c r="C33" s="9"/>
      <c r="D33" s="9"/>
      <c r="E33" s="9"/>
      <c r="F33" s="137" t="s">
        <v>141</v>
      </c>
      <c r="G33" s="139"/>
    </row>
    <row r="34" spans="1:10" ht="33" customHeight="1" x14ac:dyDescent="0.2">
      <c r="A34" s="47" t="s">
        <v>32</v>
      </c>
      <c r="B34" s="9"/>
      <c r="C34" s="9"/>
      <c r="D34" s="9"/>
      <c r="E34" s="9"/>
      <c r="F34" s="137" t="s">
        <v>142</v>
      </c>
      <c r="G34" s="139"/>
    </row>
    <row r="35" spans="1:10" ht="18" customHeight="1" x14ac:dyDescent="0.2">
      <c r="A35" s="47" t="s">
        <v>33</v>
      </c>
      <c r="B35" s="9"/>
      <c r="C35" s="9"/>
      <c r="D35" s="9"/>
      <c r="E35" s="9"/>
      <c r="F35" s="137" t="s">
        <v>143</v>
      </c>
      <c r="G35" s="139"/>
    </row>
    <row r="36" spans="1:10" ht="29.1" customHeight="1" x14ac:dyDescent="0.2">
      <c r="A36" s="20" t="s">
        <v>34</v>
      </c>
      <c r="B36" s="199"/>
      <c r="C36" s="200"/>
      <c r="D36" s="200"/>
      <c r="E36" s="201"/>
      <c r="F36" s="137" t="s">
        <v>144</v>
      </c>
      <c r="G36" s="139"/>
    </row>
    <row r="38" spans="1:10" s="19" customFormat="1" ht="18" x14ac:dyDescent="0.25">
      <c r="A38" s="30" t="s">
        <v>145</v>
      </c>
      <c r="B38" s="31"/>
      <c r="C38" s="31"/>
      <c r="D38" s="31"/>
      <c r="E38" s="31"/>
      <c r="F38" s="31"/>
      <c r="G38" s="18"/>
    </row>
    <row r="39" spans="1:10" ht="12.95" customHeight="1" x14ac:dyDescent="0.2">
      <c r="A39" s="2" t="s">
        <v>25</v>
      </c>
      <c r="B39" s="173" t="s">
        <v>35</v>
      </c>
      <c r="C39" s="174"/>
      <c r="D39" s="174"/>
      <c r="E39" s="206"/>
      <c r="F39" s="44" t="s">
        <v>36</v>
      </c>
      <c r="G39" s="3"/>
    </row>
    <row r="40" spans="1:10" ht="102" x14ac:dyDescent="0.2">
      <c r="A40" s="47" t="s">
        <v>146</v>
      </c>
      <c r="B40" s="9"/>
      <c r="C40" s="9"/>
      <c r="D40" s="9"/>
      <c r="E40" s="9"/>
      <c r="F40" s="47" t="s">
        <v>147</v>
      </c>
      <c r="G40" s="3"/>
    </row>
    <row r="41" spans="1:10" ht="102" x14ac:dyDescent="0.2">
      <c r="A41" s="47" t="s">
        <v>148</v>
      </c>
      <c r="B41" s="199"/>
      <c r="C41" s="200"/>
      <c r="D41" s="200"/>
      <c r="E41" s="201"/>
      <c r="F41" s="47" t="s">
        <v>149</v>
      </c>
      <c r="G41" s="3"/>
    </row>
    <row r="42" spans="1:10" ht="15" x14ac:dyDescent="0.25">
      <c r="F42" s="5"/>
      <c r="G42" s="5"/>
      <c r="H42" s="5"/>
      <c r="I42" s="5"/>
      <c r="J42" s="5"/>
    </row>
    <row r="43" spans="1:10" ht="15" x14ac:dyDescent="0.25">
      <c r="F43" s="5"/>
      <c r="G43" s="5"/>
      <c r="H43" s="5"/>
      <c r="I43" s="5"/>
      <c r="J43" s="5"/>
    </row>
    <row r="44" spans="1:10" ht="15" x14ac:dyDescent="0.25">
      <c r="F44" s="5"/>
      <c r="G44" s="5"/>
      <c r="H44" s="5"/>
      <c r="I44" s="5"/>
      <c r="J44" s="5"/>
    </row>
    <row r="45" spans="1:10" s="19" customFormat="1" ht="18" x14ac:dyDescent="0.25">
      <c r="A45" s="28" t="s">
        <v>37</v>
      </c>
      <c r="B45" s="29"/>
      <c r="C45" s="29"/>
      <c r="D45" s="29"/>
      <c r="E45" s="29"/>
      <c r="G45" s="18"/>
    </row>
    <row r="46" spans="1:10" x14ac:dyDescent="0.2">
      <c r="A46" s="202" t="s">
        <v>150</v>
      </c>
      <c r="B46" s="202"/>
      <c r="C46" s="202"/>
      <c r="D46" s="202"/>
      <c r="E46" s="202"/>
      <c r="F46" s="25"/>
    </row>
    <row r="47" spans="1:10" x14ac:dyDescent="0.2">
      <c r="A47" s="27" t="s">
        <v>39</v>
      </c>
      <c r="B47" s="43" t="s">
        <v>40</v>
      </c>
      <c r="C47" s="207" t="s">
        <v>27</v>
      </c>
      <c r="D47" s="208"/>
      <c r="E47" s="209"/>
    </row>
    <row r="48" spans="1:10" ht="30" customHeight="1" x14ac:dyDescent="0.2">
      <c r="A48" s="47" t="s">
        <v>41</v>
      </c>
      <c r="B48" s="37"/>
      <c r="C48" s="183" t="s">
        <v>151</v>
      </c>
      <c r="D48" s="183"/>
      <c r="E48" s="183"/>
    </row>
    <row r="49" spans="1:5" ht="30" customHeight="1" x14ac:dyDescent="0.2">
      <c r="A49" s="47" t="s">
        <v>152</v>
      </c>
      <c r="B49" s="37"/>
      <c r="C49" s="183" t="s">
        <v>153</v>
      </c>
      <c r="D49" s="183"/>
      <c r="E49" s="183"/>
    </row>
    <row r="50" spans="1:5" ht="30" customHeight="1" x14ac:dyDescent="0.2">
      <c r="A50" s="47" t="s">
        <v>154</v>
      </c>
      <c r="B50" s="37"/>
      <c r="C50" s="183" t="s">
        <v>155</v>
      </c>
      <c r="D50" s="183"/>
      <c r="E50" s="183"/>
    </row>
    <row r="51" spans="1:5" ht="30" customHeight="1" x14ac:dyDescent="0.2">
      <c r="A51" s="47" t="s">
        <v>42</v>
      </c>
      <c r="B51" s="37"/>
      <c r="C51" s="183" t="s">
        <v>156</v>
      </c>
      <c r="D51" s="183"/>
      <c r="E51" s="183"/>
    </row>
  </sheetData>
  <mergeCells count="20">
    <mergeCell ref="A1:G1"/>
    <mergeCell ref="C47:E47"/>
    <mergeCell ref="C48:E48"/>
    <mergeCell ref="C49:E49"/>
    <mergeCell ref="C50:E50"/>
    <mergeCell ref="B3:E3"/>
    <mergeCell ref="B17:E17"/>
    <mergeCell ref="B29:E29"/>
    <mergeCell ref="B28:E28"/>
    <mergeCell ref="C51:E51"/>
    <mergeCell ref="F32:G32"/>
    <mergeCell ref="B36:E36"/>
    <mergeCell ref="F33:G33"/>
    <mergeCell ref="F34:G34"/>
    <mergeCell ref="F35:G35"/>
    <mergeCell ref="F36:G36"/>
    <mergeCell ref="A46:E46"/>
    <mergeCell ref="B32:E32"/>
    <mergeCell ref="B39:E39"/>
    <mergeCell ref="B41:E4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2"/>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5.75" customHeight="1" x14ac:dyDescent="0.25">
      <c r="A1" s="195" t="s">
        <v>157</v>
      </c>
      <c r="B1" s="195"/>
      <c r="C1" s="195"/>
      <c r="D1" s="195"/>
      <c r="E1" s="195"/>
      <c r="F1" s="195"/>
      <c r="G1" s="196"/>
    </row>
    <row r="2" spans="1:7" s="26" customFormat="1" ht="18" x14ac:dyDescent="0.25">
      <c r="A2" s="30" t="s">
        <v>158</v>
      </c>
      <c r="B2" s="34"/>
      <c r="C2" s="34"/>
      <c r="D2" s="34"/>
      <c r="E2" s="34"/>
      <c r="F2" s="35"/>
      <c r="G2" s="36"/>
    </row>
    <row r="3" spans="1:7" s="4" customFormat="1" x14ac:dyDescent="0.2">
      <c r="A3" s="7" t="s">
        <v>0</v>
      </c>
      <c r="B3" s="164" t="s">
        <v>52</v>
      </c>
      <c r="C3" s="165"/>
      <c r="D3" s="165"/>
      <c r="E3" s="166"/>
      <c r="F3" s="44" t="s">
        <v>1</v>
      </c>
      <c r="G3" s="7" t="s">
        <v>2</v>
      </c>
    </row>
    <row r="4" spans="1:7" s="4" customFormat="1" x14ac:dyDescent="0.2">
      <c r="A4" s="7"/>
      <c r="B4" s="44" t="s">
        <v>53</v>
      </c>
      <c r="C4" s="44" t="s">
        <v>53</v>
      </c>
      <c r="D4" s="44" t="s">
        <v>53</v>
      </c>
      <c r="E4" s="44" t="s">
        <v>53</v>
      </c>
      <c r="F4" s="44"/>
      <c r="G4" s="7"/>
    </row>
    <row r="5" spans="1:7" ht="36" customHeight="1" x14ac:dyDescent="0.2">
      <c r="A5" s="47" t="s">
        <v>3</v>
      </c>
      <c r="B5" s="9"/>
      <c r="C5" s="9"/>
      <c r="D5" s="9"/>
      <c r="E5" s="9"/>
      <c r="F5" s="8" t="s">
        <v>4</v>
      </c>
      <c r="G5" s="8" t="s">
        <v>5</v>
      </c>
    </row>
    <row r="6" spans="1:7" ht="87" customHeight="1" x14ac:dyDescent="0.2">
      <c r="A6" s="47" t="s">
        <v>159</v>
      </c>
      <c r="B6" s="9"/>
      <c r="C6" s="9"/>
      <c r="D6" s="9"/>
      <c r="E6" s="9"/>
      <c r="F6" s="8" t="s">
        <v>160</v>
      </c>
      <c r="G6" s="8" t="s">
        <v>161</v>
      </c>
    </row>
    <row r="7" spans="1:7" ht="90.75" customHeight="1" x14ac:dyDescent="0.2">
      <c r="A7" s="47" t="s">
        <v>162</v>
      </c>
      <c r="B7" s="9"/>
      <c r="C7" s="9"/>
      <c r="D7" s="9"/>
      <c r="E7" s="9"/>
      <c r="F7" s="8" t="s">
        <v>163</v>
      </c>
      <c r="G7" s="8" t="s">
        <v>164</v>
      </c>
    </row>
    <row r="8" spans="1:7" ht="49.5" customHeight="1" x14ac:dyDescent="0.2">
      <c r="A8" s="47" t="s">
        <v>165</v>
      </c>
      <c r="B8" s="9"/>
      <c r="C8" s="9"/>
      <c r="D8" s="9"/>
      <c r="E8" s="9"/>
      <c r="F8" s="8" t="s">
        <v>166</v>
      </c>
      <c r="G8" s="8" t="s">
        <v>167</v>
      </c>
    </row>
    <row r="9" spans="1:7" ht="32.25" customHeight="1" x14ac:dyDescent="0.2">
      <c r="A9" s="47" t="s">
        <v>168</v>
      </c>
      <c r="B9" s="9"/>
      <c r="C9" s="9"/>
      <c r="D9" s="9"/>
      <c r="E9" s="9"/>
      <c r="F9" s="8" t="s">
        <v>169</v>
      </c>
      <c r="G9" s="8" t="s">
        <v>170</v>
      </c>
    </row>
    <row r="10" spans="1:7" ht="30.75" customHeight="1" x14ac:dyDescent="0.2">
      <c r="A10" s="47" t="s">
        <v>171</v>
      </c>
      <c r="B10" s="9"/>
      <c r="C10" s="9"/>
      <c r="D10" s="9"/>
      <c r="E10" s="9"/>
      <c r="F10" s="8" t="s">
        <v>172</v>
      </c>
      <c r="G10" s="8" t="s">
        <v>170</v>
      </c>
    </row>
    <row r="11" spans="1:7" ht="31.5" customHeight="1" x14ac:dyDescent="0.2">
      <c r="A11" s="47" t="s">
        <v>173</v>
      </c>
      <c r="B11" s="9"/>
      <c r="C11" s="9"/>
      <c r="D11" s="9"/>
      <c r="E11" s="9"/>
      <c r="F11" s="8" t="s">
        <v>174</v>
      </c>
      <c r="G11" s="8" t="s">
        <v>170</v>
      </c>
    </row>
    <row r="12" spans="1:7" ht="27" customHeight="1" x14ac:dyDescent="0.2">
      <c r="A12" s="7" t="s">
        <v>20</v>
      </c>
      <c r="B12" s="9"/>
      <c r="C12" s="9"/>
      <c r="D12" s="9"/>
      <c r="E12" s="9"/>
    </row>
    <row r="13" spans="1:7" x14ac:dyDescent="0.2">
      <c r="G13" s="6"/>
    </row>
    <row r="14" spans="1:7" s="19" customFormat="1" ht="18" x14ac:dyDescent="0.25">
      <c r="A14" s="30" t="s">
        <v>175</v>
      </c>
      <c r="B14" s="33"/>
      <c r="C14" s="33"/>
      <c r="D14" s="33"/>
      <c r="E14" s="33"/>
      <c r="F14" s="31"/>
      <c r="G14" s="32"/>
    </row>
    <row r="15" spans="1:7" s="4" customFormat="1" x14ac:dyDescent="0.2">
      <c r="A15" s="7" t="s">
        <v>0</v>
      </c>
      <c r="B15" s="210" t="s">
        <v>52</v>
      </c>
      <c r="C15" s="210"/>
      <c r="D15" s="210"/>
      <c r="E15" s="210"/>
      <c r="F15" s="44" t="s">
        <v>23</v>
      </c>
      <c r="G15" s="7" t="s">
        <v>21</v>
      </c>
    </row>
    <row r="16" spans="1:7" ht="108.75" customHeight="1" x14ac:dyDescent="0.2">
      <c r="A16" s="47" t="s">
        <v>176</v>
      </c>
      <c r="B16" s="9"/>
      <c r="C16" s="9"/>
      <c r="D16" s="9"/>
      <c r="E16" s="9"/>
      <c r="F16" s="14" t="s">
        <v>177</v>
      </c>
      <c r="G16" s="21" t="s">
        <v>178</v>
      </c>
    </row>
    <row r="17" spans="1:7" ht="103.5" customHeight="1" x14ac:dyDescent="0.2">
      <c r="A17" s="47" t="s">
        <v>179</v>
      </c>
      <c r="B17" s="9"/>
      <c r="C17" s="9"/>
      <c r="D17" s="9"/>
      <c r="E17" s="9"/>
      <c r="F17" s="14" t="s">
        <v>180</v>
      </c>
      <c r="G17" s="21" t="s">
        <v>178</v>
      </c>
    </row>
    <row r="18" spans="1:7" ht="51" x14ac:dyDescent="0.2">
      <c r="A18" s="47" t="s">
        <v>181</v>
      </c>
      <c r="B18" s="9"/>
      <c r="C18" s="9"/>
      <c r="D18" s="9"/>
      <c r="E18" s="9"/>
      <c r="F18" s="8" t="s">
        <v>182</v>
      </c>
      <c r="G18" s="21" t="s">
        <v>183</v>
      </c>
    </row>
    <row r="19" spans="1:7" ht="38.25" x14ac:dyDescent="0.2">
      <c r="A19" s="47" t="s">
        <v>184</v>
      </c>
      <c r="B19" s="9"/>
      <c r="C19" s="9"/>
      <c r="D19" s="9"/>
      <c r="E19" s="9"/>
      <c r="F19" s="8" t="s">
        <v>185</v>
      </c>
      <c r="G19" s="8" t="s">
        <v>186</v>
      </c>
    </row>
    <row r="20" spans="1:7" ht="51" x14ac:dyDescent="0.2">
      <c r="A20" s="47" t="s">
        <v>187</v>
      </c>
      <c r="B20" s="9"/>
      <c r="C20" s="9"/>
      <c r="D20" s="9"/>
      <c r="E20" s="9"/>
      <c r="F20" s="8" t="s">
        <v>188</v>
      </c>
      <c r="G20" s="8" t="s">
        <v>189</v>
      </c>
    </row>
    <row r="21" spans="1:7" x14ac:dyDescent="0.2">
      <c r="A21" s="47" t="s">
        <v>190</v>
      </c>
      <c r="B21" s="9"/>
      <c r="C21" s="9"/>
      <c r="D21" s="9"/>
      <c r="E21" s="9"/>
      <c r="F21" s="8" t="s">
        <v>191</v>
      </c>
      <c r="G21" s="8" t="s">
        <v>192</v>
      </c>
    </row>
    <row r="22" spans="1:7" x14ac:dyDescent="0.2">
      <c r="A22" s="47" t="s">
        <v>193</v>
      </c>
      <c r="B22" s="9"/>
      <c r="C22" s="9"/>
      <c r="D22" s="9"/>
      <c r="E22" s="9"/>
      <c r="F22" s="8" t="s">
        <v>194</v>
      </c>
      <c r="G22" s="8" t="s">
        <v>192</v>
      </c>
    </row>
    <row r="23" spans="1:7" x14ac:dyDescent="0.2">
      <c r="A23" s="47" t="s">
        <v>195</v>
      </c>
      <c r="B23" s="9"/>
      <c r="C23" s="9"/>
      <c r="D23" s="9"/>
      <c r="E23" s="9"/>
      <c r="F23" s="8" t="s">
        <v>196</v>
      </c>
      <c r="G23" s="8" t="s">
        <v>197</v>
      </c>
    </row>
    <row r="24" spans="1:7" x14ac:dyDescent="0.2">
      <c r="A24" s="7" t="s">
        <v>24</v>
      </c>
      <c r="B24" s="9"/>
      <c r="C24" s="9"/>
      <c r="D24" s="9"/>
      <c r="E24" s="9"/>
    </row>
    <row r="26" spans="1:7" s="19" customFormat="1" ht="18" x14ac:dyDescent="0.25">
      <c r="A26" s="30" t="s">
        <v>198</v>
      </c>
      <c r="B26" s="31"/>
      <c r="C26" s="31"/>
      <c r="D26" s="31"/>
      <c r="E26" s="31"/>
      <c r="G26" s="18"/>
    </row>
    <row r="27" spans="1:7" ht="25.5" x14ac:dyDescent="0.2">
      <c r="A27" s="7" t="s">
        <v>199</v>
      </c>
      <c r="B27" s="9"/>
      <c r="C27" s="9"/>
      <c r="D27" s="9"/>
      <c r="E27" s="9"/>
    </row>
    <row r="29" spans="1:7" s="19" customFormat="1" ht="18" x14ac:dyDescent="0.25">
      <c r="A29" s="30" t="s">
        <v>200</v>
      </c>
      <c r="B29" s="31"/>
      <c r="C29" s="31"/>
      <c r="D29" s="31"/>
      <c r="E29" s="31"/>
      <c r="F29" s="31"/>
      <c r="G29" s="18"/>
    </row>
    <row r="30" spans="1:7" ht="12.95" customHeight="1" x14ac:dyDescent="0.2">
      <c r="A30" s="22" t="s">
        <v>136</v>
      </c>
      <c r="B30" s="211" t="s">
        <v>26</v>
      </c>
      <c r="C30" s="212"/>
      <c r="D30" s="212"/>
      <c r="E30" s="213"/>
      <c r="F30" s="44" t="s">
        <v>27</v>
      </c>
    </row>
    <row r="31" spans="1:7" ht="38.25" x14ac:dyDescent="0.2">
      <c r="A31" s="20" t="s">
        <v>201</v>
      </c>
      <c r="B31" s="199"/>
      <c r="C31" s="200"/>
      <c r="D31" s="200"/>
      <c r="E31" s="201"/>
      <c r="F31" s="41" t="s">
        <v>202</v>
      </c>
    </row>
    <row r="33" spans="1:10" s="19" customFormat="1" ht="18" x14ac:dyDescent="0.25">
      <c r="A33" s="30" t="s">
        <v>203</v>
      </c>
      <c r="B33" s="31"/>
      <c r="C33" s="31"/>
      <c r="D33" s="31"/>
      <c r="E33" s="31"/>
      <c r="F33" s="31"/>
      <c r="G33" s="32"/>
    </row>
    <row r="34" spans="1:10" s="19" customFormat="1" x14ac:dyDescent="0.2">
      <c r="A34" s="214" t="s">
        <v>204</v>
      </c>
      <c r="B34" s="214"/>
      <c r="C34" s="18"/>
      <c r="D34" s="18"/>
      <c r="E34" s="18"/>
      <c r="F34" s="18"/>
      <c r="G34" s="18"/>
      <c r="H34" s="18"/>
      <c r="I34" s="18"/>
      <c r="J34" s="18"/>
    </row>
    <row r="35" spans="1:10" x14ac:dyDescent="0.2">
      <c r="A35" s="7" t="s">
        <v>205</v>
      </c>
      <c r="B35" s="210" t="s">
        <v>26</v>
      </c>
      <c r="C35" s="210"/>
      <c r="D35" s="210"/>
      <c r="E35" s="210"/>
      <c r="F35" s="188" t="s">
        <v>27</v>
      </c>
      <c r="G35" s="188"/>
    </row>
    <row r="36" spans="1:10" ht="33" customHeight="1" x14ac:dyDescent="0.2">
      <c r="A36" s="47" t="s">
        <v>31</v>
      </c>
      <c r="B36" s="9"/>
      <c r="C36" s="9"/>
      <c r="D36" s="9"/>
      <c r="E36" s="9"/>
      <c r="F36" s="158" t="s">
        <v>206</v>
      </c>
      <c r="G36" s="158"/>
    </row>
    <row r="37" spans="1:10" ht="33.75" customHeight="1" x14ac:dyDescent="0.2">
      <c r="A37" s="47" t="s">
        <v>207</v>
      </c>
      <c r="B37" s="9"/>
      <c r="C37" s="9"/>
      <c r="D37" s="9"/>
      <c r="E37" s="9"/>
      <c r="F37" s="158" t="s">
        <v>208</v>
      </c>
      <c r="G37" s="158"/>
    </row>
    <row r="38" spans="1:10" ht="33" customHeight="1" x14ac:dyDescent="0.2">
      <c r="A38" s="47" t="s">
        <v>209</v>
      </c>
      <c r="B38" s="9"/>
      <c r="C38" s="9"/>
      <c r="D38" s="9"/>
      <c r="E38" s="9"/>
      <c r="F38" s="158" t="s">
        <v>210</v>
      </c>
      <c r="G38" s="158"/>
    </row>
    <row r="39" spans="1:10" ht="21.75" customHeight="1" x14ac:dyDescent="0.2">
      <c r="A39" s="47" t="s">
        <v>211</v>
      </c>
      <c r="B39" s="9"/>
      <c r="C39" s="9"/>
      <c r="D39" s="9"/>
      <c r="E39" s="9"/>
      <c r="F39" s="137" t="s">
        <v>212</v>
      </c>
      <c r="G39" s="139"/>
    </row>
    <row r="40" spans="1:10" ht="24.75" customHeight="1" x14ac:dyDescent="0.2">
      <c r="A40" s="47" t="s">
        <v>213</v>
      </c>
      <c r="B40" s="9"/>
      <c r="C40" s="9"/>
      <c r="D40" s="9"/>
      <c r="E40" s="9"/>
      <c r="F40" s="137" t="s">
        <v>214</v>
      </c>
      <c r="G40" s="139"/>
    </row>
    <row r="41" spans="1:10" ht="28.5" customHeight="1" x14ac:dyDescent="0.2">
      <c r="A41" s="47" t="s">
        <v>215</v>
      </c>
      <c r="B41" s="199"/>
      <c r="C41" s="200"/>
      <c r="D41" s="200"/>
      <c r="E41" s="201"/>
      <c r="F41" s="137" t="s">
        <v>216</v>
      </c>
      <c r="G41" s="139"/>
    </row>
    <row r="42" spans="1:10" ht="28.5" customHeight="1" x14ac:dyDescent="0.2">
      <c r="A42" s="47" t="s">
        <v>217</v>
      </c>
      <c r="B42" s="199"/>
      <c r="C42" s="200"/>
      <c r="D42" s="200"/>
      <c r="E42" s="201"/>
      <c r="F42" s="137" t="s">
        <v>218</v>
      </c>
      <c r="G42" s="139"/>
    </row>
    <row r="43" spans="1:10" ht="17.25" customHeight="1" x14ac:dyDescent="0.2">
      <c r="A43" s="24" t="s">
        <v>219</v>
      </c>
      <c r="B43" s="17"/>
      <c r="C43" s="17"/>
      <c r="D43" s="17"/>
      <c r="E43" s="17"/>
      <c r="F43" s="17"/>
      <c r="G43" s="17"/>
    </row>
    <row r="44" spans="1:10" x14ac:dyDescent="0.2">
      <c r="B44" s="16"/>
      <c r="C44" s="16"/>
      <c r="D44" s="16"/>
      <c r="E44" s="16"/>
      <c r="F44" s="16"/>
    </row>
    <row r="45" spans="1:10" s="19" customFormat="1" ht="18" x14ac:dyDescent="0.25">
      <c r="A45" s="30" t="s">
        <v>220</v>
      </c>
      <c r="B45" s="31"/>
      <c r="C45" s="31"/>
      <c r="D45" s="31"/>
      <c r="E45" s="31"/>
      <c r="F45" s="31"/>
      <c r="G45" s="18"/>
    </row>
    <row r="46" spans="1:10" x14ac:dyDescent="0.2">
      <c r="A46" s="2" t="s">
        <v>25</v>
      </c>
      <c r="B46" s="173" t="s">
        <v>35</v>
      </c>
      <c r="C46" s="174"/>
      <c r="D46" s="174"/>
      <c r="E46" s="206"/>
      <c r="F46" s="44" t="s">
        <v>36</v>
      </c>
      <c r="G46" s="3"/>
    </row>
    <row r="47" spans="1:10" ht="48.95" customHeight="1" x14ac:dyDescent="0.2">
      <c r="A47" s="47" t="s">
        <v>221</v>
      </c>
      <c r="B47" s="9"/>
      <c r="C47" s="9"/>
      <c r="D47" s="9"/>
      <c r="E47" s="9"/>
      <c r="F47" s="215" t="s">
        <v>222</v>
      </c>
      <c r="G47" s="3"/>
    </row>
    <row r="48" spans="1:10" ht="54.6" customHeight="1" x14ac:dyDescent="0.2">
      <c r="A48" s="47" t="s">
        <v>223</v>
      </c>
      <c r="B48" s="9"/>
      <c r="C48" s="9"/>
      <c r="D48" s="9"/>
      <c r="E48" s="9"/>
      <c r="F48" s="216"/>
      <c r="G48" s="3"/>
    </row>
    <row r="49" spans="1:10" ht="48" customHeight="1" x14ac:dyDescent="0.2">
      <c r="A49" s="47" t="s">
        <v>224</v>
      </c>
      <c r="B49" s="199"/>
      <c r="C49" s="200"/>
      <c r="D49" s="200"/>
      <c r="E49" s="201"/>
      <c r="F49" s="215" t="s">
        <v>225</v>
      </c>
      <c r="G49" s="3"/>
    </row>
    <row r="50" spans="1:10" ht="61.5" customHeight="1" x14ac:dyDescent="0.2">
      <c r="A50" s="47" t="s">
        <v>226</v>
      </c>
      <c r="B50" s="199"/>
      <c r="C50" s="200"/>
      <c r="D50" s="200"/>
      <c r="E50" s="201"/>
      <c r="F50" s="216"/>
      <c r="G50" s="3"/>
    </row>
    <row r="51" spans="1:10" ht="15" x14ac:dyDescent="0.25">
      <c r="F51" s="5"/>
      <c r="G51" s="5"/>
      <c r="H51" s="5"/>
      <c r="I51" s="5"/>
      <c r="J51" s="5"/>
    </row>
    <row r="52" spans="1:10" ht="15" x14ac:dyDescent="0.25">
      <c r="F52" s="5"/>
      <c r="G52" s="5"/>
      <c r="H52" s="5"/>
      <c r="I52" s="5"/>
      <c r="J52" s="5"/>
    </row>
    <row r="53" spans="1:10" ht="15" x14ac:dyDescent="0.25">
      <c r="F53" s="5"/>
      <c r="G53" s="5"/>
      <c r="H53" s="5"/>
      <c r="I53" s="5"/>
      <c r="J53" s="5"/>
    </row>
    <row r="54" spans="1:10" s="19" customFormat="1" ht="18" x14ac:dyDescent="0.25">
      <c r="A54" s="28" t="s">
        <v>37</v>
      </c>
      <c r="B54" s="29"/>
      <c r="C54" s="29"/>
      <c r="D54" s="29"/>
      <c r="E54" s="29"/>
      <c r="G54" s="18"/>
    </row>
    <row r="55" spans="1:10" x14ac:dyDescent="0.2">
      <c r="A55" s="202" t="s">
        <v>150</v>
      </c>
      <c r="B55" s="202"/>
      <c r="C55" s="202"/>
      <c r="D55" s="202"/>
      <c r="E55" s="202"/>
      <c r="F55" s="25"/>
    </row>
    <row r="56" spans="1:10" x14ac:dyDescent="0.2">
      <c r="A56" s="7" t="s">
        <v>39</v>
      </c>
      <c r="B56" s="39" t="s">
        <v>40</v>
      </c>
      <c r="C56" s="192" t="s">
        <v>27</v>
      </c>
      <c r="D56" s="193"/>
      <c r="E56" s="194"/>
    </row>
    <row r="57" spans="1:10" ht="30" customHeight="1" x14ac:dyDescent="0.2">
      <c r="A57" s="42" t="s">
        <v>41</v>
      </c>
      <c r="B57" s="40"/>
      <c r="C57" s="183" t="s">
        <v>227</v>
      </c>
      <c r="D57" s="183"/>
      <c r="E57" s="183"/>
    </row>
    <row r="58" spans="1:10" ht="30" customHeight="1" x14ac:dyDescent="0.2">
      <c r="A58" s="42" t="s">
        <v>228</v>
      </c>
      <c r="B58" s="40"/>
      <c r="C58" s="183" t="s">
        <v>229</v>
      </c>
      <c r="D58" s="183"/>
      <c r="E58" s="183"/>
    </row>
    <row r="59" spans="1:10" ht="30" customHeight="1" x14ac:dyDescent="0.2">
      <c r="A59" s="42" t="s">
        <v>230</v>
      </c>
      <c r="B59" s="40"/>
      <c r="C59" s="183" t="s">
        <v>231</v>
      </c>
      <c r="D59" s="183"/>
      <c r="E59" s="183"/>
    </row>
    <row r="60" spans="1:10" ht="30" customHeight="1" x14ac:dyDescent="0.2">
      <c r="A60" s="42" t="s">
        <v>232</v>
      </c>
      <c r="B60" s="40"/>
      <c r="C60" s="183" t="s">
        <v>233</v>
      </c>
      <c r="D60" s="183"/>
      <c r="E60" s="183"/>
    </row>
    <row r="61" spans="1:10" ht="34.5" customHeight="1" x14ac:dyDescent="0.2">
      <c r="A61" s="42" t="s">
        <v>42</v>
      </c>
      <c r="B61" s="40"/>
      <c r="C61" s="183" t="s">
        <v>234</v>
      </c>
      <c r="D61" s="183"/>
      <c r="E61" s="183"/>
    </row>
    <row r="62" spans="1:10" ht="48" customHeight="1" x14ac:dyDescent="0.2">
      <c r="A62" s="42" t="s">
        <v>235</v>
      </c>
      <c r="B62" s="40"/>
      <c r="C62" s="183" t="s">
        <v>236</v>
      </c>
      <c r="D62" s="183"/>
      <c r="E62" s="183"/>
    </row>
  </sheetData>
  <mergeCells count="30">
    <mergeCell ref="C62:E62"/>
    <mergeCell ref="A55:E55"/>
    <mergeCell ref="F47:F48"/>
    <mergeCell ref="C56:E56"/>
    <mergeCell ref="C57:E57"/>
    <mergeCell ref="C58:E58"/>
    <mergeCell ref="C59:E59"/>
    <mergeCell ref="C60:E60"/>
    <mergeCell ref="F36:G36"/>
    <mergeCell ref="F37:G37"/>
    <mergeCell ref="F38:G38"/>
    <mergeCell ref="F35:G35"/>
    <mergeCell ref="C61:E61"/>
    <mergeCell ref="B46:E46"/>
    <mergeCell ref="B49:E49"/>
    <mergeCell ref="B50:E50"/>
    <mergeCell ref="F49:F50"/>
    <mergeCell ref="B35:E35"/>
    <mergeCell ref="B41:E41"/>
    <mergeCell ref="B42:E42"/>
    <mergeCell ref="F40:G40"/>
    <mergeCell ref="F41:G41"/>
    <mergeCell ref="F42:G42"/>
    <mergeCell ref="F39:G39"/>
    <mergeCell ref="A1:G1"/>
    <mergeCell ref="B3:E3"/>
    <mergeCell ref="B15:E15"/>
    <mergeCell ref="A34:B34"/>
    <mergeCell ref="B30:E30"/>
    <mergeCell ref="B31:E31"/>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92BB22EC05AD43BA340B3A5F4706ED" ma:contentTypeVersion="11" ma:contentTypeDescription="Create a new document." ma:contentTypeScope="" ma:versionID="38de5d776355fe0e79c9fe2ce4514eda">
  <xsd:schema xmlns:xsd="http://www.w3.org/2001/XMLSchema" xmlns:xs="http://www.w3.org/2001/XMLSchema" xmlns:p="http://schemas.microsoft.com/office/2006/metadata/properties" xmlns:ns2="88ae288e-06f9-46e1-8870-7573d330ff1a" xmlns:ns3="59c81e77-f7a5-489f-83ff-75bd8ae27131" targetNamespace="http://schemas.microsoft.com/office/2006/metadata/properties" ma:root="true" ma:fieldsID="156751a5b28886459a2c45d49fcae7da" ns2:_="" ns3:_="">
    <xsd:import namespace="88ae288e-06f9-46e1-8870-7573d330ff1a"/>
    <xsd:import namespace="59c81e77-f7a5-489f-83ff-75bd8ae271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ae288e-06f9-46e1-8870-7573d330ff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c81e77-f7a5-489f-83ff-75bd8ae271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DCEF09-189A-4026-977A-512B1CB4B9CD}"/>
</file>

<file path=customXml/itemProps2.xml><?xml version="1.0" encoding="utf-8"?>
<ds:datastoreItem xmlns:ds="http://schemas.openxmlformats.org/officeDocument/2006/customXml" ds:itemID="{2C4B5757-E31E-4C29-8D67-A9A67276A90A}">
  <ds:schemaRefs>
    <ds:schemaRef ds:uri="http://purl.org/dc/dcmitype/"/>
    <ds:schemaRef ds:uri="http://schemas.microsoft.com/office/infopath/2007/PartnerControls"/>
    <ds:schemaRef ds:uri="a0cc9dee-70a2-47ca-bc6b-f73f31ab4a52"/>
    <ds:schemaRef ds:uri="http://purl.org/dc/elements/1.1/"/>
    <ds:schemaRef ds:uri="http://schemas.microsoft.com/office/2006/metadata/properties"/>
    <ds:schemaRef ds:uri="http://schemas.microsoft.com/office/2006/documentManagement/types"/>
    <ds:schemaRef ds:uri="1a86b4e3-7724-4ee7-9961-4fd9dfc357c2"/>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B8F6E02-6BC2-4FD8-BA00-86F3B34020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Reference Data</vt:lpstr>
      <vt:lpstr>Process GHGRP Facilities </vt:lpstr>
      <vt:lpstr>Process Non-GHGRP Facilities</vt:lpstr>
      <vt:lpstr>Public Data</vt:lpstr>
      <vt:lpstr>Processing</vt:lpstr>
      <vt:lpstr>Transmission &amp; Storage</vt:lpstr>
      <vt:lpstr>Distribution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Pye Russell</dc:creator>
  <cp:keywords/>
  <dc:description/>
  <cp:lastModifiedBy>Fisher, Michele</cp:lastModifiedBy>
  <cp:revision/>
  <dcterms:created xsi:type="dcterms:W3CDTF">2020-06-01T19:14:31Z</dcterms:created>
  <dcterms:modified xsi:type="dcterms:W3CDTF">2021-07-16T16:58:38Z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0x0101000E92BB22EC05AD43BA340B3A5F4706ED</vt:lpwstr>
  </property>
</Properties>
</file>